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Отдел ценообразования и тарифов\2_Регулируемые виды деятельности\2019_Тарифная_кампания\"/>
    </mc:Choice>
  </mc:AlternateContent>
  <bookViews>
    <workbookView xWindow="120" yWindow="75" windowWidth="19035" windowHeight="10485" firstSheet="1" activeTab="1"/>
  </bookViews>
  <sheets>
    <sheet name="2018" sheetId="13" state="hidden" r:id="rId1"/>
    <sheet name="2019" sheetId="14" r:id="rId2"/>
    <sheet name="Ставка на ТП на 1 присоединение" sheetId="15" r:id="rId3"/>
    <sheet name="Ставка на ТП по мощности" sheetId="16" r:id="rId4"/>
    <sheet name="Тарифы2017" sheetId="10" state="hidden" r:id="rId5"/>
    <sheet name="Тарифы2018" sheetId="11" state="hidden" r:id="rId6"/>
  </sheets>
  <definedNames>
    <definedName name="_xlnm.Print_Area" localSheetId="0">'2018'!$A$1:$W$43</definedName>
    <definedName name="_xlnm.Print_Area" localSheetId="1">'2019'!$A$1:$W$43</definedName>
    <definedName name="_xlnm.Print_Area" localSheetId="4">Тарифы2017!$A$1:$L$29</definedName>
    <definedName name="_xlnm.Print_Area" localSheetId="5">Тарифы2018!$A$1:$L$29</definedName>
  </definedNames>
  <calcPr calcId="162913"/>
</workbook>
</file>

<file path=xl/calcChain.xml><?xml version="1.0" encoding="utf-8"?>
<calcChain xmlns="http://schemas.openxmlformats.org/spreadsheetml/2006/main">
  <c r="P37" i="14" l="1"/>
  <c r="P36" i="14"/>
  <c r="P30" i="14"/>
  <c r="P29" i="14"/>
  <c r="O23" i="14" l="1"/>
  <c r="N23" i="14"/>
  <c r="O22" i="14"/>
  <c r="N22" i="14"/>
  <c r="P22" i="14" s="1"/>
  <c r="M22" i="14"/>
  <c r="Q22" i="14"/>
  <c r="M23" i="14"/>
  <c r="P23" i="14"/>
  <c r="Q23" i="14"/>
  <c r="O21" i="14"/>
  <c r="Q21" i="14" s="1"/>
  <c r="N21" i="14"/>
  <c r="P21" i="14" s="1"/>
  <c r="O20" i="14"/>
  <c r="Q20" i="14" s="1"/>
  <c r="N20" i="14"/>
  <c r="P20" i="14" s="1"/>
  <c r="Q19" i="14"/>
  <c r="P19" i="14"/>
  <c r="Q26" i="14"/>
  <c r="Q25" i="14" s="1"/>
  <c r="P26" i="14"/>
  <c r="P25" i="14" s="1"/>
  <c r="Q27" i="14"/>
  <c r="P27" i="14"/>
  <c r="Q24" i="14"/>
  <c r="P24" i="14"/>
  <c r="Q13" i="14"/>
  <c r="P13" i="14"/>
  <c r="Q12" i="14"/>
  <c r="P12" i="14"/>
  <c r="P11" i="14"/>
  <c r="P10" i="14"/>
  <c r="Q7" i="14"/>
  <c r="P7" i="14"/>
  <c r="Q18" i="14"/>
  <c r="P18" i="14"/>
  <c r="Q17" i="14"/>
  <c r="P17" i="14"/>
  <c r="Q16" i="14"/>
  <c r="P16" i="14"/>
  <c r="Q15" i="14"/>
  <c r="P15" i="14"/>
  <c r="Q14" i="14"/>
  <c r="P14" i="14"/>
  <c r="R40" i="14" l="1"/>
  <c r="L40" i="14"/>
  <c r="R39" i="14"/>
  <c r="L39" i="14"/>
  <c r="R37" i="14"/>
  <c r="L37" i="14"/>
  <c r="R36" i="14"/>
  <c r="L36" i="14"/>
  <c r="R34" i="14"/>
  <c r="L34" i="14"/>
  <c r="R33" i="14"/>
  <c r="L33" i="14"/>
  <c r="R32" i="14"/>
  <c r="L32" i="14"/>
  <c r="R30" i="14"/>
  <c r="L30" i="14"/>
  <c r="R29" i="14"/>
  <c r="L29" i="14"/>
  <c r="R13" i="14"/>
  <c r="M13" i="14"/>
  <c r="L13" i="14"/>
  <c r="I13" i="14"/>
  <c r="H13" i="14"/>
  <c r="R27" i="14"/>
  <c r="M27" i="14"/>
  <c r="L27" i="14"/>
  <c r="I27" i="14"/>
  <c r="H27" i="14"/>
  <c r="G27" i="14"/>
  <c r="W26" i="14"/>
  <c r="U26" i="14"/>
  <c r="T26" i="14"/>
  <c r="R26" i="14"/>
  <c r="M26" i="14"/>
  <c r="L26" i="14"/>
  <c r="I26" i="14"/>
  <c r="H26" i="14"/>
  <c r="R25" i="14"/>
  <c r="R24" i="14"/>
  <c r="M24" i="14"/>
  <c r="L24" i="14"/>
  <c r="H24" i="14"/>
  <c r="M21" i="14"/>
  <c r="M20" i="14"/>
  <c r="W19" i="14"/>
  <c r="U19" i="14"/>
  <c r="T19" i="14"/>
  <c r="R19" i="14"/>
  <c r="M19" i="14"/>
  <c r="L19" i="14"/>
  <c r="M18" i="14"/>
  <c r="L18" i="14"/>
  <c r="W16" i="14"/>
  <c r="U16" i="14"/>
  <c r="T16" i="14"/>
  <c r="M16" i="14"/>
  <c r="L16" i="14"/>
  <c r="H16" i="14"/>
  <c r="M14" i="14"/>
  <c r="L14" i="14"/>
  <c r="H14" i="14"/>
  <c r="R12" i="14"/>
  <c r="M12" i="14"/>
  <c r="L12" i="14"/>
  <c r="I12" i="14"/>
  <c r="H12" i="14"/>
  <c r="J8" i="14"/>
  <c r="L8" i="14" s="1"/>
  <c r="K7" i="14"/>
  <c r="M7" i="14" s="1"/>
  <c r="J7" i="14"/>
  <c r="L7" i="14" s="1"/>
  <c r="V16" i="14" l="1"/>
  <c r="V19" i="14"/>
  <c r="R7" i="14"/>
  <c r="V26" i="14"/>
  <c r="P15" i="13" l="1"/>
  <c r="W25" i="13" l="1"/>
  <c r="W20" i="13"/>
  <c r="W17" i="13"/>
  <c r="T25" i="13"/>
  <c r="T20" i="13"/>
  <c r="T17" i="13"/>
  <c r="V17" i="13" s="1"/>
  <c r="U17" i="13"/>
  <c r="U25" i="13" l="1"/>
  <c r="V25" i="13" s="1"/>
  <c r="U20" i="13"/>
  <c r="V20" i="13" s="1"/>
  <c r="R18" i="13" l="1"/>
  <c r="R16" i="13"/>
  <c r="R19" i="13"/>
  <c r="M19" i="13"/>
  <c r="L19" i="13"/>
  <c r="R29" i="13"/>
  <c r="R27" i="13"/>
  <c r="R36" i="13"/>
  <c r="M21" i="13"/>
  <c r="R39" i="13"/>
  <c r="R32" i="13"/>
  <c r="R33" i="13"/>
  <c r="R34" i="13"/>
  <c r="R37" i="13"/>
  <c r="R40" i="13"/>
  <c r="R41" i="13"/>
  <c r="R30" i="13"/>
  <c r="P37" i="13"/>
  <c r="P36" i="13"/>
  <c r="P30" i="13"/>
  <c r="P29" i="13"/>
  <c r="L41" i="13"/>
  <c r="L40" i="13"/>
  <c r="L39" i="13"/>
  <c r="L37" i="13"/>
  <c r="L36" i="13"/>
  <c r="L34" i="13"/>
  <c r="L33" i="13"/>
  <c r="L32" i="13"/>
  <c r="L30" i="13"/>
  <c r="L29" i="13"/>
  <c r="Q15" i="13"/>
  <c r="P17" i="13"/>
  <c r="Q17" i="13"/>
  <c r="P19" i="13"/>
  <c r="Q19" i="13"/>
  <c r="M22" i="13" l="1"/>
  <c r="P13" i="13" l="1"/>
  <c r="P12" i="13"/>
  <c r="O7" i="13" l="1"/>
  <c r="N7" i="13"/>
  <c r="P7" i="13" s="1"/>
  <c r="K7" i="13"/>
  <c r="J7" i="13"/>
  <c r="L7" i="13" s="1"/>
  <c r="R24" i="13"/>
  <c r="R20" i="13"/>
  <c r="R26" i="13"/>
  <c r="R25" i="13"/>
  <c r="R23" i="13"/>
  <c r="R17" i="13"/>
  <c r="R15" i="13"/>
  <c r="R14" i="13"/>
  <c r="R7" i="13"/>
  <c r="Q7" i="13"/>
  <c r="M7" i="13"/>
  <c r="P10" i="13" l="1"/>
  <c r="P11" i="13"/>
  <c r="Q22" i="13"/>
  <c r="P22" i="13"/>
  <c r="Q21" i="13"/>
  <c r="P21" i="13"/>
  <c r="Q14" i="13"/>
  <c r="P14" i="13"/>
  <c r="Q27" i="13"/>
  <c r="P27" i="13"/>
  <c r="Q20" i="13"/>
  <c r="P20" i="13"/>
  <c r="Q26" i="13"/>
  <c r="P26" i="13"/>
  <c r="Q25" i="13"/>
  <c r="P25" i="13"/>
  <c r="Q23" i="13"/>
  <c r="P23" i="13"/>
  <c r="M27" i="13" l="1"/>
  <c r="L27" i="13"/>
  <c r="I27" i="13"/>
  <c r="H27" i="13"/>
  <c r="M20" i="13"/>
  <c r="L20" i="13"/>
  <c r="S26" i="13"/>
  <c r="M26" i="13"/>
  <c r="L26" i="13"/>
  <c r="H26" i="13"/>
  <c r="G26" i="13"/>
  <c r="M25" i="13"/>
  <c r="L25" i="13"/>
  <c r="I25" i="13"/>
  <c r="H25" i="13"/>
  <c r="M23" i="13"/>
  <c r="L23" i="13"/>
  <c r="H23" i="13"/>
  <c r="M17" i="13"/>
  <c r="L17" i="13"/>
  <c r="H17" i="13"/>
  <c r="M15" i="13"/>
  <c r="L15" i="13"/>
  <c r="H15" i="13"/>
  <c r="M14" i="13"/>
  <c r="L14" i="13"/>
  <c r="I14" i="13"/>
  <c r="H14" i="13"/>
  <c r="J8" i="13"/>
  <c r="L8" i="13" s="1"/>
  <c r="I26" i="13" l="1"/>
  <c r="K29" i="11" l="1"/>
  <c r="J29" i="11"/>
  <c r="G29" i="11"/>
  <c r="F29" i="11"/>
  <c r="K28" i="11"/>
  <c r="J28" i="11"/>
  <c r="G28" i="11"/>
  <c r="F28" i="11"/>
  <c r="K27" i="11"/>
  <c r="H27" i="11"/>
  <c r="J27" i="11" s="1"/>
  <c r="D27" i="11"/>
  <c r="F27" i="11" s="1"/>
  <c r="L25" i="11"/>
  <c r="J25" i="11"/>
  <c r="F25" i="11"/>
  <c r="E25" i="11"/>
  <c r="E27" i="11" s="1"/>
  <c r="G27" i="11" s="1"/>
  <c r="G25" i="11" s="1"/>
  <c r="L24" i="11"/>
  <c r="J24" i="11"/>
  <c r="F24" i="11"/>
  <c r="K23" i="11"/>
  <c r="J23" i="11"/>
  <c r="H23" i="11"/>
  <c r="E23" i="11"/>
  <c r="G23" i="11" s="1"/>
  <c r="D23" i="11"/>
  <c r="F23" i="11" s="1"/>
  <c r="L22" i="11"/>
  <c r="K22" i="11"/>
  <c r="J22" i="11"/>
  <c r="G22" i="11"/>
  <c r="F22" i="11"/>
  <c r="L20" i="11"/>
  <c r="K20" i="11"/>
  <c r="J20" i="11"/>
  <c r="F20" i="11"/>
  <c r="H19" i="11"/>
  <c r="D19" i="11"/>
  <c r="L18" i="11"/>
  <c r="K18" i="11"/>
  <c r="J18" i="11"/>
  <c r="F18" i="11"/>
  <c r="K16" i="11"/>
  <c r="J16" i="11"/>
  <c r="F16" i="11"/>
  <c r="K15" i="11"/>
  <c r="J15" i="11"/>
  <c r="G15" i="11"/>
  <c r="F15" i="11"/>
  <c r="I14" i="11"/>
  <c r="K14" i="11" s="1"/>
  <c r="H14" i="11"/>
  <c r="J14" i="11" s="1"/>
  <c r="G14" i="11"/>
  <c r="G11" i="11" s="1"/>
  <c r="E14" i="11"/>
  <c r="D14" i="11"/>
  <c r="F14" i="11" s="1"/>
  <c r="K13" i="11"/>
  <c r="J13" i="11"/>
  <c r="G13" i="11"/>
  <c r="F13" i="11"/>
  <c r="K11" i="11"/>
  <c r="J11" i="11"/>
  <c r="J10" i="11"/>
  <c r="I10" i="11"/>
  <c r="K10" i="11" s="1"/>
  <c r="D10" i="11"/>
  <c r="F10" i="11" s="1"/>
  <c r="J9" i="11"/>
  <c r="F9" i="11"/>
  <c r="E9" i="11"/>
  <c r="E10" i="11" s="1"/>
  <c r="G10" i="11" s="1"/>
  <c r="K8" i="11"/>
  <c r="J8" i="11"/>
  <c r="G8" i="11"/>
  <c r="F8" i="11"/>
  <c r="K7" i="11"/>
  <c r="J7" i="11"/>
  <c r="G7" i="11"/>
  <c r="F7" i="11"/>
  <c r="K6" i="11"/>
  <c r="J6" i="11"/>
  <c r="G6" i="11"/>
  <c r="F6" i="11"/>
  <c r="K29" i="10"/>
  <c r="J29" i="10"/>
  <c r="G29" i="10"/>
  <c r="F29" i="10"/>
  <c r="K28" i="10"/>
  <c r="J28" i="10"/>
  <c r="G28" i="10"/>
  <c r="F28" i="10"/>
  <c r="K27" i="10"/>
  <c r="H27" i="10"/>
  <c r="J27" i="10" s="1"/>
  <c r="D27" i="10"/>
  <c r="F27" i="10" s="1"/>
  <c r="L25" i="10"/>
  <c r="J25" i="10"/>
  <c r="F25" i="10"/>
  <c r="E25" i="10"/>
  <c r="E27" i="10" s="1"/>
  <c r="G27" i="10" s="1"/>
  <c r="G25" i="10" s="1"/>
  <c r="L24" i="10"/>
  <c r="J24" i="10"/>
  <c r="F24" i="10"/>
  <c r="K23" i="10"/>
  <c r="H23" i="10"/>
  <c r="J23" i="10" s="1"/>
  <c r="E23" i="10"/>
  <c r="G23" i="10" s="1"/>
  <c r="D23" i="10"/>
  <c r="F23" i="10" s="1"/>
  <c r="L22" i="10"/>
  <c r="K22" i="10"/>
  <c r="J22" i="10"/>
  <c r="G22" i="10"/>
  <c r="F22" i="10"/>
  <c r="L20" i="10"/>
  <c r="K20" i="10"/>
  <c r="J20" i="10"/>
  <c r="F20" i="10"/>
  <c r="H19" i="10"/>
  <c r="D19" i="10"/>
  <c r="L18" i="10"/>
  <c r="K18" i="10"/>
  <c r="J18" i="10"/>
  <c r="F18" i="10"/>
  <c r="K16" i="10"/>
  <c r="J16" i="10"/>
  <c r="F16" i="10"/>
  <c r="K15" i="10"/>
  <c r="J15" i="10"/>
  <c r="G15" i="10"/>
  <c r="F15" i="10"/>
  <c r="I14" i="10"/>
  <c r="K14" i="10" s="1"/>
  <c r="H14" i="10"/>
  <c r="J14" i="10" s="1"/>
  <c r="E14" i="10"/>
  <c r="G14" i="10" s="1"/>
  <c r="D14" i="10"/>
  <c r="F14" i="10" s="1"/>
  <c r="K13" i="10"/>
  <c r="J13" i="10"/>
  <c r="G13" i="10"/>
  <c r="F13" i="10"/>
  <c r="K11" i="10"/>
  <c r="J11" i="10"/>
  <c r="J10" i="10"/>
  <c r="I10" i="10"/>
  <c r="K10" i="10" s="1"/>
  <c r="D10" i="10"/>
  <c r="F10" i="10" s="1"/>
  <c r="J9" i="10"/>
  <c r="F9" i="10"/>
  <c r="E9" i="10"/>
  <c r="G9" i="10" s="1"/>
  <c r="K8" i="10"/>
  <c r="J8" i="10"/>
  <c r="G8" i="10"/>
  <c r="F8" i="10"/>
  <c r="K7" i="10"/>
  <c r="J7" i="10"/>
  <c r="G7" i="10"/>
  <c r="F7" i="10"/>
  <c r="K6" i="10"/>
  <c r="J6" i="10"/>
  <c r="G6" i="10"/>
  <c r="F6" i="10"/>
  <c r="F11" i="10" l="1"/>
  <c r="J19" i="10"/>
  <c r="F19" i="11"/>
  <c r="K19" i="11"/>
  <c r="F11" i="11"/>
  <c r="E10" i="10"/>
  <c r="G10" i="10" s="1"/>
  <c r="G11" i="10"/>
  <c r="F19" i="10"/>
  <c r="K19" i="10"/>
  <c r="J19" i="11"/>
  <c r="G9" i="11"/>
</calcChain>
</file>

<file path=xl/sharedStrings.xml><?xml version="1.0" encoding="utf-8"?>
<sst xmlns="http://schemas.openxmlformats.org/spreadsheetml/2006/main" count="706" uniqueCount="333">
  <si>
    <t>№ п/п</t>
  </si>
  <si>
    <t>Вид тарифа</t>
  </si>
  <si>
    <t>Ед.изм</t>
  </si>
  <si>
    <t>Примечание</t>
  </si>
  <si>
    <t xml:space="preserve"> 1.1</t>
  </si>
  <si>
    <t>Ставка на содержание электрических сетей</t>
  </si>
  <si>
    <t>руб/МВт/мес</t>
  </si>
  <si>
    <t xml:space="preserve"> 1.2</t>
  </si>
  <si>
    <t>Ставка на оплату потерь</t>
  </si>
  <si>
    <t>руб/МВт*ч</t>
  </si>
  <si>
    <t xml:space="preserve"> 1.3</t>
  </si>
  <si>
    <t>Одноставочный тариф</t>
  </si>
  <si>
    <t xml:space="preserve"> 1.4</t>
  </si>
  <si>
    <t>МВт</t>
  </si>
  <si>
    <t xml:space="preserve"> 1.5</t>
  </si>
  <si>
    <t>НВВ</t>
  </si>
  <si>
    <t>тыс.руб.</t>
  </si>
  <si>
    <t>Тепловая энергия</t>
  </si>
  <si>
    <t>руб за Гкал</t>
  </si>
  <si>
    <t xml:space="preserve"> 2.1</t>
  </si>
  <si>
    <t xml:space="preserve"> 2.2</t>
  </si>
  <si>
    <t>транспортировка</t>
  </si>
  <si>
    <t>Холодная вода</t>
  </si>
  <si>
    <t>руб за м³</t>
  </si>
  <si>
    <t>в том числе:</t>
  </si>
  <si>
    <t xml:space="preserve"> 3.1</t>
  </si>
  <si>
    <t xml:space="preserve"> 3.2</t>
  </si>
  <si>
    <t>Отведение канализационных стоков</t>
  </si>
  <si>
    <t xml:space="preserve"> 4.1</t>
  </si>
  <si>
    <t xml:space="preserve"> 4.2</t>
  </si>
  <si>
    <t>транспортировка (ОАО "ПО "ЕлАЗ")</t>
  </si>
  <si>
    <t>Отведение ливневых стоков</t>
  </si>
  <si>
    <t xml:space="preserve"> 5.1</t>
  </si>
  <si>
    <t>транспортировка ливневых стоков</t>
  </si>
  <si>
    <t xml:space="preserve"> 5.2</t>
  </si>
  <si>
    <t>транспортировка для собственных нужд (ОАО "ПО "ЕлАЗ")</t>
  </si>
  <si>
    <t xml:space="preserve"> 2.А</t>
  </si>
  <si>
    <t xml:space="preserve"> 4.А</t>
  </si>
  <si>
    <t>горячая вода с коллекторов станций</t>
  </si>
  <si>
    <t>горячая вода (с тепловых сетей) для собственных нужд</t>
  </si>
  <si>
    <t>без НДС</t>
  </si>
  <si>
    <t>с НДС</t>
  </si>
  <si>
    <t>1-е полугодие</t>
  </si>
  <si>
    <t>2-е полугодие</t>
  </si>
  <si>
    <t>Мощность</t>
  </si>
  <si>
    <t>водоотведение (МУП «Елабужский водоканал»)*</t>
  </si>
  <si>
    <t>холодное водоснабжение (МУП «Елабужский водоканал»)*</t>
  </si>
  <si>
    <t>Электрическая энергия</t>
  </si>
  <si>
    <t>Теплоноситель (хим. очищенная вода)</t>
  </si>
  <si>
    <t>Тарифы на предоставление ресурсов на 2015 год</t>
  </si>
  <si>
    <t>Постановление Комитета РТ по тарифам     №3-9/э от 05 декабря 2014г.</t>
  </si>
  <si>
    <t>Постановление Комитета РТ по тарифам     №5-48/тэ от 15 декабря 2014г.</t>
  </si>
  <si>
    <t>Постановление Комитета РТ по тарифам     №5-42/тэ от 12 декабря 2014г.</t>
  </si>
  <si>
    <t>Постановление Комитета РТ по тарифам     №5-41/тэ от 12 декабря 2014г.</t>
  </si>
  <si>
    <t>Постановление Комитета РТ по тарифам     №10-40/кс от 28 ноября 2014г.</t>
  </si>
  <si>
    <t>Постановление Комитета РТ по тарифам     №5-40/тэ от 12 декабря 2014г.</t>
  </si>
  <si>
    <t>без учёта  НДС</t>
  </si>
  <si>
    <t>с учётом НДС</t>
  </si>
  <si>
    <t>2</t>
  </si>
  <si>
    <t>руб./ кВт</t>
  </si>
  <si>
    <t>руб./Гкал</t>
  </si>
  <si>
    <t>руб./м³</t>
  </si>
  <si>
    <t>-</t>
  </si>
  <si>
    <t>г.Елабуга                                          (иные потребители)</t>
  </si>
  <si>
    <t>г.Елабуга                                         (иные потребители)</t>
  </si>
  <si>
    <t>г.Елабуга (население)</t>
  </si>
  <si>
    <t>ОЭЗ "Алабуга"</t>
  </si>
  <si>
    <t>Водоотведение</t>
  </si>
  <si>
    <t>2017 год</t>
  </si>
  <si>
    <t>2018 год</t>
  </si>
  <si>
    <t>Коттеджный поселок "Три Медведя" (население)</t>
  </si>
  <si>
    <t>Коттеджный поселок "Три Медведя" (иные потребители)</t>
  </si>
  <si>
    <t>Холодное водоснабжение (питьевая вода)</t>
  </si>
  <si>
    <t>Горячая вода (двухкомпанентный тариф)</t>
  </si>
  <si>
    <t>компонент на холодную воду</t>
  </si>
  <si>
    <t>компонент на тепловую энергию</t>
  </si>
  <si>
    <t>Тарифы на предоставление ресурсов на 2018 год</t>
  </si>
  <si>
    <t>Стандартизированная тарифная ставка на покрытие расходов на технологическое присоединение энергопринимающих устройств потребителей</t>
  </si>
  <si>
    <t>по постоянной схеме электроснабжения</t>
  </si>
  <si>
    <t>по временной схеме электроснабжения</t>
  </si>
  <si>
    <t xml:space="preserve">руб./ присоединение </t>
  </si>
  <si>
    <t>Водоотведение                                                                   (поверхностные сточные воды)</t>
  </si>
  <si>
    <t>Водоснабжение    (техническая вода - для потребителей Менделеевского района)</t>
  </si>
  <si>
    <t>Рост тарифа</t>
  </si>
  <si>
    <t>для заявителей, мощностью не более 15 кВт</t>
  </si>
  <si>
    <t>Фиксированная ставка</t>
  </si>
  <si>
    <t>Ставка в зависимости от мощности</t>
  </si>
  <si>
    <t>Постановление Госкомитета РТ по тарифам №6-193 тп от 15.12.2017</t>
  </si>
  <si>
    <t>Постановление Госкомитета РТ по тарифам №6-192 тп от 15.12.2017</t>
  </si>
  <si>
    <t>Постановление Госкомитета РТ по тарифам №5-85/тэ от 15.12.2017г.</t>
  </si>
  <si>
    <t>Постановление Госкомитета РТ по тарифам №10-117/кс от 14.12.2017г.</t>
  </si>
  <si>
    <t>Постановление Госкомитета РТ по тарифам №5-69/тэ от 08.12.2017г.</t>
  </si>
  <si>
    <t>Постановление Госкомитета РТ по тарифам №10-116/кс от 14.12.2017г.</t>
  </si>
  <si>
    <t>Постановление Госкомитета РТ по тарифам №10-118/кс от 14.12.2017г.</t>
  </si>
  <si>
    <t>Постановление Госкомитета РТ по тарифам №10-47/кс от 24.11.2017г.</t>
  </si>
  <si>
    <t>Подключение (технологическое присоединение) к централизированной системе холодного водоснабжения</t>
  </si>
  <si>
    <t>Базовая ставка тарифа на подключаемую нагрузку</t>
  </si>
  <si>
    <t>Базовая ставка тарифа на протяженность сетей</t>
  </si>
  <si>
    <t>Коэффициент дифференциации тарифа в зависимости от диаметра сетей:</t>
  </si>
  <si>
    <t>диаметром 40 мм и менее</t>
  </si>
  <si>
    <t>диаметром свыше 100 мм до 150 мм (включительно)</t>
  </si>
  <si>
    <t>диаметром свыше 150 мм до 200 мм (включительно)</t>
  </si>
  <si>
    <t>диаметром свыше 200 мм до 250 мм (включительно)</t>
  </si>
  <si>
    <t>Подключение (технологическое присоединение) к централизированной системе водоотведения</t>
  </si>
  <si>
    <t>тыс.руб./м³ в сутки</t>
  </si>
  <si>
    <t>тыс.руб./км</t>
  </si>
  <si>
    <t>Постановление Госкомитета РТ по тарифам №6-150/тп от 01.12.2017г.</t>
  </si>
  <si>
    <t>Постановление Госкомитета РТ по тарифам №6-151/тп от 01.12.2017г.</t>
  </si>
  <si>
    <t>Электрическая энергия (мощность)</t>
  </si>
  <si>
    <t>Услуги на передачу электрической энергии</t>
  </si>
  <si>
    <t>руб./МВт.ч, руб./МВт.мес.</t>
  </si>
  <si>
    <t>http://www.tatenergosbyt.ru</t>
  </si>
  <si>
    <t>руб./кВт·ч</t>
  </si>
  <si>
    <t>Нерегулируемые цены на электрическую энергию (мощность) указаны на сайте гарантирующего поставщика РТ -                                    АО "Татэнергосбыт"</t>
  </si>
  <si>
    <t>Постановление Госкомитета РТ по тарифам  № 3-11/э от 14.12.2017</t>
  </si>
  <si>
    <t>диаметром свыше 40 мм до 100 мм (включительно)</t>
  </si>
  <si>
    <t>диаметром свыше 100 мм до 200 мм (включительно)</t>
  </si>
  <si>
    <t>2019 год</t>
  </si>
  <si>
    <t xml:space="preserve">Среднеотпускной (рост 10% II пол-е) </t>
  </si>
  <si>
    <t xml:space="preserve">Среднеотпускной (рост 10% среднеотпускного) </t>
  </si>
  <si>
    <t>Постановление Госкомитета РТ по тарифам  № 5-75/тэ от 11.12.2018г.</t>
  </si>
  <si>
    <t>Постановление Госкомитета РТ по тарифам №10-125/кс от 14.12.2018г.</t>
  </si>
  <si>
    <t>Постановление Госкомитета РТ по тарифам №10-125/кс от 05.12.2018г.</t>
  </si>
  <si>
    <t>Постановление Госкомитета РТ по тарифам  №3-6/э от 05.12.2018 г</t>
  </si>
  <si>
    <t>Постановление Госкомитета РТ по тарифам №6-190/тп от 09.11.2018</t>
  </si>
  <si>
    <t>Постановление Госкомитета РТ по тарифам №10-158/кс от 14.12.2018</t>
  </si>
  <si>
    <t>Постановление Госкомитета РТ по тарифам №10-159 кс от 14.12.2018</t>
  </si>
  <si>
    <t>Постановление Госкомитета РТ по тарифам №6-208/тп от 21.11.2018г.</t>
  </si>
  <si>
    <t>Постановление Госкомитета РТ по тарифам №6-209/тп от 21.11.2018г.</t>
  </si>
  <si>
    <t>Тарифы на предоставление ресурсов на 2019 год</t>
  </si>
  <si>
    <t>Стандартизированные тарифные ставки на покрытие расходов на технологическое присоединение энергопринимающих устройств потребителей на территории Республики Татарстан</t>
  </si>
  <si>
    <r>
      <t>Ставка за единицу максимальной мощности  для расчёта платы за технологическое присоединение к электрическим сетям на уровне напряжения ниже 35кВ и мощности менее 8900кВт на территории РТ (С1</t>
    </r>
    <r>
      <rPr>
        <b/>
        <vertAlign val="superscript"/>
        <sz val="12"/>
        <rFont val="Times New Roman"/>
        <family val="1"/>
        <charset val="204"/>
      </rPr>
      <t>maxN</t>
    </r>
    <r>
      <rPr>
        <b/>
        <sz val="12"/>
        <rFont val="Times New Roman"/>
        <family val="1"/>
        <charset val="204"/>
      </rPr>
      <t>) **</t>
    </r>
  </si>
  <si>
    <t>Примечание:</t>
  </si>
  <si>
    <t>*</t>
  </si>
  <si>
    <t>**</t>
  </si>
  <si>
    <t>Наименование</t>
  </si>
  <si>
    <r>
      <t>по временной схеме</t>
    </r>
    <r>
      <rPr>
        <vertAlign val="superscript"/>
        <sz val="12"/>
        <color theme="1"/>
        <rFont val="Times New Roman"/>
        <family val="1"/>
        <charset val="204"/>
      </rPr>
      <t xml:space="preserve">&lt;2&gt; </t>
    </r>
    <r>
      <rPr>
        <sz val="12"/>
        <color theme="1"/>
        <rFont val="Times New Roman"/>
        <family val="1"/>
        <charset val="204"/>
      </rPr>
      <t>электроснабжения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</si>
  <si>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 xml:space="preserve">1 </t>
    </r>
    <r>
      <rPr>
        <sz val="12"/>
        <color theme="1"/>
        <rFont val="Times New Roman"/>
        <family val="1"/>
        <charset val="204"/>
      </rPr>
      <t>-  стандартизированная тарифная ставка на покрытие расходов на технологическое присоединение энергопринимающих устройств потребителей по мероприятиям, указанным в пункте 16 Методических указаний (кроме подпункта «б»), утвержденных приказом Федеральной антимонопольной службы от 29 августа 2017 г. № 1135/17, в том числе по мероприятиям: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</si>
  <si>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1.1</t>
    </r>
    <r>
      <rPr>
        <sz val="12"/>
        <color theme="1"/>
        <rFont val="Times New Roman"/>
        <family val="1"/>
        <charset val="204"/>
      </rPr>
      <t>- подготовка и выдача сетевой организацией технических условий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</si>
  <si>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1.2</t>
    </r>
    <r>
      <rPr>
        <sz val="12"/>
        <color theme="1"/>
        <rFont val="Times New Roman"/>
        <family val="1"/>
        <charset val="204"/>
      </rPr>
      <t>- проверка сетевой организацией выполнения заявителем технических условий</t>
    </r>
  </si>
  <si>
    <t>руб./присоединение (без учета НДС)</t>
  </si>
  <si>
    <t>Таблица 1</t>
  </si>
  <si>
    <r>
      <t>2. С</t>
    </r>
    <r>
      <rPr>
        <vertAlign val="subscript"/>
        <sz val="12"/>
        <color theme="1"/>
        <rFont val="Times New Roman"/>
        <family val="1"/>
        <charset val="204"/>
      </rPr>
      <t xml:space="preserve">2 </t>
    </r>
    <r>
      <rPr>
        <sz val="12"/>
        <color theme="1"/>
        <rFont val="Times New Roman"/>
        <family val="1"/>
        <charset val="204"/>
      </rPr>
      <t>- стандартизированная тарифная ставка на покрытие расходов сетевой организации на строительство воздушных линий электропередачи в расчете на 1 км линий:</t>
    </r>
  </si>
  <si>
    <t>Сечение жилы</t>
  </si>
  <si>
    <t>на уровне напряжения 0,4-1 кВ, руб./км (без учета НДС)</t>
  </si>
  <si>
    <t>по существующим опорам в однофазном исполнении:</t>
  </si>
  <si>
    <t>по существующим опорам в трехфазном исполнении:</t>
  </si>
  <si>
    <t>на железо-бетонных опорах  в однофазном исполнении:</t>
  </si>
  <si>
    <t>1 312 603</t>
  </si>
  <si>
    <t>1 477 088</t>
  </si>
  <si>
    <t>на железо-бетонных опорах  в трехфазном исполнении:</t>
  </si>
  <si>
    <t>1 160 516</t>
  </si>
  <si>
    <t>1 173 491</t>
  </si>
  <si>
    <t>1 268 085</t>
  </si>
  <si>
    <t>1 573 326</t>
  </si>
  <si>
    <t>1 583 403</t>
  </si>
  <si>
    <t>1 666 359</t>
  </si>
  <si>
    <t>на деревянных опорах  в однофазном исполнении:</t>
  </si>
  <si>
    <t>1 095 475</t>
  </si>
  <si>
    <t>1 154 916</t>
  </si>
  <si>
    <t>на деревянных опорах  в трехфазном исполнении:</t>
  </si>
  <si>
    <t>1 195 298</t>
  </si>
  <si>
    <t>1 375 132</t>
  </si>
  <si>
    <t>1 329 063</t>
  </si>
  <si>
    <t>1 395 689</t>
  </si>
  <si>
    <t>1 770 204</t>
  </si>
  <si>
    <t>1 771 209</t>
  </si>
  <si>
    <t>1 829 602</t>
  </si>
  <si>
    <t>на уровне напряжения 6-10 кВ, руб./км (без учета НДС)</t>
  </si>
  <si>
    <t>на железо-бетонных опорах неизолированным проводом:</t>
  </si>
  <si>
    <t>1 285 744</t>
  </si>
  <si>
    <t>1 070 208</t>
  </si>
  <si>
    <t>1 200 818</t>
  </si>
  <si>
    <t>1 682 314</t>
  </si>
  <si>
    <t>1 777 983</t>
  </si>
  <si>
    <t>2 331 248</t>
  </si>
  <si>
    <t>на железо-бетонных опорах изолированным проводом:</t>
  </si>
  <si>
    <t>2 604 126</t>
  </si>
  <si>
    <t>2 060 020</t>
  </si>
  <si>
    <t>2 464 582</t>
  </si>
  <si>
    <t>2 303 615</t>
  </si>
  <si>
    <t>2 330 049</t>
  </si>
  <si>
    <r>
      <t>3. С</t>
    </r>
    <r>
      <rPr>
        <vertAlign val="subscript"/>
        <sz val="12"/>
        <color theme="1"/>
        <rFont val="Times New Roman"/>
        <family val="1"/>
        <charset val="204"/>
      </rPr>
      <t>3тр</t>
    </r>
    <r>
      <rPr>
        <sz val="12"/>
        <color theme="1"/>
        <rFont val="Times New Roman"/>
        <family val="1"/>
        <charset val="204"/>
      </rPr>
      <t xml:space="preserve"> - стандартизированная тарифная ставка на покрытие расходов сетевой организации на строительство кабельных линий электропередачи в траншее в расчете на 1 км линий:</t>
    </r>
  </si>
  <si>
    <t>четырехжильным кабелем:</t>
  </si>
  <si>
    <t>1 199 804</t>
  </si>
  <si>
    <t>1 323 836</t>
  </si>
  <si>
    <t>1 250 448</t>
  </si>
  <si>
    <t>1 229 505</t>
  </si>
  <si>
    <t>1 417 317</t>
  </si>
  <si>
    <t>1 479 479</t>
  </si>
  <si>
    <t>1 854 671</t>
  </si>
  <si>
    <t>1 945 927</t>
  </si>
  <si>
    <t>1 924 196</t>
  </si>
  <si>
    <t>трехжильным кабелем:</t>
  </si>
  <si>
    <t>1 639 717</t>
  </si>
  <si>
    <t>1 658 990</t>
  </si>
  <si>
    <t>1 823 520</t>
  </si>
  <si>
    <t>1 976 642</t>
  </si>
  <si>
    <t>2 488 448</t>
  </si>
  <si>
    <t>2 230 946</t>
  </si>
  <si>
    <t>2 402 434</t>
  </si>
  <si>
    <t>одножильным кабелем:</t>
  </si>
  <si>
    <t>2 211 114</t>
  </si>
  <si>
    <t>2 485 610</t>
  </si>
  <si>
    <t>2 633 491</t>
  </si>
  <si>
    <t>2 657 640</t>
  </si>
  <si>
    <t>2 790 204</t>
  </si>
  <si>
    <t>2 930 440</t>
  </si>
  <si>
    <t>3 324 912</t>
  </si>
  <si>
    <t>4 028 780</t>
  </si>
  <si>
    <t>4 856 316</t>
  </si>
  <si>
    <r>
      <t>4. С</t>
    </r>
    <r>
      <rPr>
        <vertAlign val="subscript"/>
        <sz val="12"/>
        <color theme="1"/>
        <rFont val="Calibri"/>
        <family val="2"/>
        <charset val="204"/>
      </rPr>
      <t>3асфальт</t>
    </r>
    <r>
      <rPr>
        <sz val="12"/>
        <color theme="1"/>
        <rFont val="Calibri"/>
        <family val="2"/>
        <charset val="204"/>
      </rPr>
      <t xml:space="preserve"> - стандартизированная тарифная ставка на покрытие расходов сетевой организации</t>
    </r>
    <r>
      <rPr>
        <vertAlign val="superscript"/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Calibri"/>
        <family val="2"/>
        <charset val="204"/>
      </rPr>
      <t>на строительство кабельных линий электропередачи с разборкой и восстановлением асфальтобетонного покрытия в расчете на 1 км линий:</t>
    </r>
  </si>
  <si>
    <t xml:space="preserve">3 817 092 </t>
  </si>
  <si>
    <t xml:space="preserve">3 868 719 </t>
  </si>
  <si>
    <t xml:space="preserve">3 919 173 </t>
  </si>
  <si>
    <t xml:space="preserve">3 972 657 </t>
  </si>
  <si>
    <t>4 063 515</t>
  </si>
  <si>
    <t xml:space="preserve">4 199 324 </t>
  </si>
  <si>
    <t xml:space="preserve">4 232 557 </t>
  </si>
  <si>
    <t xml:space="preserve">4 405 495 </t>
  </si>
  <si>
    <t xml:space="preserve">4 541 258 </t>
  </si>
  <si>
    <t xml:space="preserve">4 745 583 </t>
  </si>
  <si>
    <t xml:space="preserve">4 606 342 </t>
  </si>
  <si>
    <t>4 778 117</t>
  </si>
  <si>
    <t xml:space="preserve">4 847 975 </t>
  </si>
  <si>
    <t xml:space="preserve">4 925 923 </t>
  </si>
  <si>
    <t xml:space="preserve">5 082 467 </t>
  </si>
  <si>
    <t xml:space="preserve">5 215 787 </t>
  </si>
  <si>
    <t xml:space="preserve">5 423 652 </t>
  </si>
  <si>
    <t xml:space="preserve">4 760 662 </t>
  </si>
  <si>
    <t xml:space="preserve">4 797 108 </t>
  </si>
  <si>
    <t xml:space="preserve">5 466 281 </t>
  </si>
  <si>
    <t xml:space="preserve">5 725 497 </t>
  </si>
  <si>
    <t xml:space="preserve">5 883 271 </t>
  </si>
  <si>
    <t xml:space="preserve">6 429 617 </t>
  </si>
  <si>
    <t xml:space="preserve">7 655 807 </t>
  </si>
  <si>
    <t xml:space="preserve">8 980 262 </t>
  </si>
  <si>
    <r>
      <t>5. С</t>
    </r>
    <r>
      <rPr>
        <vertAlign val="subscript"/>
        <sz val="12"/>
        <color theme="1"/>
        <rFont val="Times New Roman"/>
        <family val="1"/>
        <charset val="204"/>
      </rPr>
      <t>3гнб</t>
    </r>
    <r>
      <rPr>
        <sz val="12"/>
        <color theme="1"/>
        <rFont val="Times New Roman"/>
        <family val="1"/>
        <charset val="204"/>
      </rPr>
      <t xml:space="preserve"> - стандартизированная тарифная ставка на покрытие расходов сетевой организации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на строительство кабельных линий электропередачи методом горизонтально-направленного бурения в расчете на 1 км линий:</t>
    </r>
  </si>
  <si>
    <t xml:space="preserve">10 093 530 </t>
  </si>
  <si>
    <t>10 219 417</t>
  </si>
  <si>
    <t>10 260 225</t>
  </si>
  <si>
    <t xml:space="preserve">10 322 744 </t>
  </si>
  <si>
    <t>10 417 321</t>
  </si>
  <si>
    <t xml:space="preserve">10 488 177 </t>
  </si>
  <si>
    <t xml:space="preserve">10 560 327 </t>
  </si>
  <si>
    <t xml:space="preserve">10 692 095 </t>
  </si>
  <si>
    <t xml:space="preserve">10 844 030 </t>
  </si>
  <si>
    <t xml:space="preserve">11 434 803 </t>
  </si>
  <si>
    <t xml:space="preserve">13 546 616 </t>
  </si>
  <si>
    <t xml:space="preserve">13 704 872 </t>
  </si>
  <si>
    <t xml:space="preserve">13 720 674 </t>
  </si>
  <si>
    <t xml:space="preserve">13 964 239 </t>
  </si>
  <si>
    <t xml:space="preserve">14 127 661 </t>
  </si>
  <si>
    <t xml:space="preserve">14 190 767 </t>
  </si>
  <si>
    <t xml:space="preserve">14 515 205 </t>
  </si>
  <si>
    <t xml:space="preserve">14 346 564 </t>
  </si>
  <si>
    <t>14 451 662</t>
  </si>
  <si>
    <t xml:space="preserve">15 417 144 </t>
  </si>
  <si>
    <t>15 594 169</t>
  </si>
  <si>
    <t xml:space="preserve">15 795 144 </t>
  </si>
  <si>
    <t xml:space="preserve">15 909 149 </t>
  </si>
  <si>
    <t xml:space="preserve">16 217 946 </t>
  </si>
  <si>
    <t xml:space="preserve">47 491 867 </t>
  </si>
  <si>
    <t xml:space="preserve">48 248 229 </t>
  </si>
  <si>
    <r>
      <t>6. С</t>
    </r>
    <r>
      <rPr>
        <vertAlign val="sub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- стандартизированная тарифная ставка на покрытие расходов сетевой организации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на строительство пунктов секционирования:</t>
    </r>
  </si>
  <si>
    <t>Наименование оборудования</t>
  </si>
  <si>
    <t>руб./шт. (без учета НДС)</t>
  </si>
  <si>
    <t xml:space="preserve">Реклоузер </t>
  </si>
  <si>
    <t>Распределительный пункт на уровне напряжения 0,4-1 кВ</t>
  </si>
  <si>
    <t>Распределительный пункт на уровне напряжения 6-10 кВ</t>
  </si>
  <si>
    <t>9 385 051</t>
  </si>
  <si>
    <r>
      <t>7. С</t>
    </r>
    <r>
      <rPr>
        <vertAlign val="sub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>- стандартизированная тарифная ставка на покрытие расходов сетевой организации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на строительство трансформаторных подстанций, за исключением распределительных трансформаторных подстанций, с уровнем напряжения до 35 кВ:</t>
    </r>
  </si>
  <si>
    <t>Тип трансформаторной подстанции</t>
  </si>
  <si>
    <t>руб./кВт (без учета НДС)</t>
  </si>
  <si>
    <t>СТП 16 кВА</t>
  </si>
  <si>
    <t>СТП 25 кВА</t>
  </si>
  <si>
    <t>СТП 40 кВА</t>
  </si>
  <si>
    <t>СТП 63 кВА</t>
  </si>
  <si>
    <t>СТП 100 кВА</t>
  </si>
  <si>
    <t>СТП 160 кВА</t>
  </si>
  <si>
    <t>СТП 250 кВА</t>
  </si>
  <si>
    <t>КТПН 25 кВА</t>
  </si>
  <si>
    <t>КТПН 40 кВА</t>
  </si>
  <si>
    <t>КТПН 63 кВА</t>
  </si>
  <si>
    <t>КТПН 100 кВА</t>
  </si>
  <si>
    <t>КТПН 160 кВА</t>
  </si>
  <si>
    <t>КТПН 250 кВА</t>
  </si>
  <si>
    <t>КТПН 400 кВА</t>
  </si>
  <si>
    <t>КТПН 630 кВА</t>
  </si>
  <si>
    <t>КТПН 1000 кВА</t>
  </si>
  <si>
    <t>БКТП 160 кВА</t>
  </si>
  <si>
    <t>БКТП 250 кВА</t>
  </si>
  <si>
    <t>БКТП 400 кВА</t>
  </si>
  <si>
    <t>БКТП 630 кВА</t>
  </si>
  <si>
    <t>БКТП 1000 кВА</t>
  </si>
  <si>
    <t>БКТП 1250 кВА</t>
  </si>
  <si>
    <t>БКТП 1600 кВА</t>
  </si>
  <si>
    <t>БКТП 2500 кВА</t>
  </si>
  <si>
    <t xml:space="preserve">Примечание. </t>
  </si>
  <si>
    <r>
      <t>&lt;1&gt;</t>
    </r>
    <r>
      <rPr>
        <sz val="12"/>
        <color theme="1"/>
        <rFont val="Times New Roman"/>
        <family val="1"/>
        <charset val="204"/>
      </rPr>
      <t xml:space="preserve"> Стандартизированные тарифные ставки, установленные настоящим приложением, рассчитаны в ценах 2019 года. Стандартизированные тарифные ставки применяются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пунктов.</t>
    </r>
  </si>
  <si>
    <r>
      <t>&lt;2&gt;</t>
    </r>
    <r>
      <rPr>
        <sz val="12"/>
        <color theme="1"/>
        <rFont val="Times New Roman"/>
        <family val="1"/>
        <charset val="204"/>
      </rPr>
      <t xml:space="preserve"> Стандартизированные тарифные ставки применяются для временной схемы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устройств).</t>
    </r>
  </si>
  <si>
    <t>Стандартизированные тарифные ставки для расчета платы за технологическое присоединение к расположенным на территории Республики Татарстан электрическим сетям сетевых организаций &lt;1&gt;</t>
  </si>
  <si>
    <t>Таблица 2</t>
  </si>
  <si>
    <r>
      <t>Ставки за единицу максимальной мощности для расчета платы за технологическое присоединение к электрическим сетям на уровне напряжения ниже 35 кВ и мощности менее 8 900 кВт, расположенным на территории Республики Татарстан электрическим сетям сетевых организаций</t>
    </r>
    <r>
      <rPr>
        <vertAlign val="superscript"/>
        <sz val="14"/>
        <color theme="1"/>
        <rFont val="Times New Roman"/>
        <family val="1"/>
        <charset val="204"/>
      </rPr>
      <t>&lt;1&gt;</t>
    </r>
  </si>
  <si>
    <t>Наименование мероприятий, в соответствии с пунктом 16 подпункта «а» и «в» Методических указаний, утвержденных приказом Федеральной антимонопольной службы от 29 августа 2017 г. № 1135/17</t>
  </si>
  <si>
    <r>
      <t>С1</t>
    </r>
    <r>
      <rPr>
        <vertAlign val="superscript"/>
        <sz val="12"/>
        <color theme="1"/>
        <rFont val="Times New Roman"/>
        <family val="1"/>
        <charset val="204"/>
      </rPr>
      <t>maxN</t>
    </r>
    <r>
      <rPr>
        <vertAlign val="sub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-  в том числе по мероприятиям: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</si>
  <si>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1.1</t>
    </r>
    <r>
      <rPr>
        <vertAlign val="superscript"/>
        <sz val="12"/>
        <color theme="1"/>
        <rFont val="Times New Roman"/>
        <family val="1"/>
        <charset val="204"/>
      </rPr>
      <t>maxN</t>
    </r>
    <r>
      <rPr>
        <sz val="12"/>
        <color theme="1"/>
        <rFont val="Times New Roman"/>
        <family val="1"/>
        <charset val="204"/>
      </rPr>
      <t xml:space="preserve"> - подготовка и выдача сетевой организацией технических условий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</si>
  <si>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 xml:space="preserve">1.2 </t>
    </r>
    <r>
      <rPr>
        <vertAlign val="superscript"/>
        <sz val="12"/>
        <color theme="1"/>
        <rFont val="Times New Roman"/>
        <family val="1"/>
        <charset val="204"/>
      </rPr>
      <t>maxN</t>
    </r>
    <r>
      <rPr>
        <sz val="12"/>
        <color theme="1"/>
        <rFont val="Times New Roman"/>
        <family val="1"/>
        <charset val="204"/>
      </rPr>
      <t xml:space="preserve"> - проверка сетевой организацией выполнения заявителем технических условий</t>
    </r>
  </si>
  <si>
    <t>Условные</t>
  </si>
  <si>
    <t>обозначения</t>
  </si>
  <si>
    <t>Наименование мероприятий, в соответствии с пунктом 16 подпункта «б» Методических указаний, утвержденных приказом Федеральной антимонопольной службы от 29 августа 2017 г. № 1135/17</t>
  </si>
  <si>
    <t>Уровень напряжения:            до 1 кВ</t>
  </si>
  <si>
    <t>Уровень напряжения:              6-10 кВ</t>
  </si>
  <si>
    <r>
      <t>С2</t>
    </r>
    <r>
      <rPr>
        <vertAlign val="superscript"/>
        <sz val="12"/>
        <color theme="1"/>
        <rFont val="Times New Roman"/>
        <family val="1"/>
        <charset val="204"/>
      </rPr>
      <t>maxN</t>
    </r>
  </si>
  <si>
    <t>строительство воздушных линий по существующим опорам</t>
  </si>
  <si>
    <t>строительство воздушных линий с установкой опор</t>
  </si>
  <si>
    <r>
      <t xml:space="preserve">С3 </t>
    </r>
    <r>
      <rPr>
        <vertAlign val="superscript"/>
        <sz val="12"/>
        <color theme="1"/>
        <rFont val="Times New Roman"/>
        <family val="1"/>
        <charset val="204"/>
      </rPr>
      <t>maxN</t>
    </r>
  </si>
  <si>
    <t>строительство кабельных линий в траншеях, в т.ч. методом горизонтально-направленного бурения.</t>
  </si>
  <si>
    <r>
      <t>С4</t>
    </r>
    <r>
      <rPr>
        <vertAlign val="superscript"/>
        <sz val="12"/>
        <color theme="1"/>
        <rFont val="Times New Roman"/>
        <family val="1"/>
        <charset val="204"/>
      </rPr>
      <t>maxN</t>
    </r>
  </si>
  <si>
    <t>строительство пунктов секционирования</t>
  </si>
  <si>
    <r>
      <t>С5</t>
    </r>
    <r>
      <rPr>
        <vertAlign val="superscript"/>
        <sz val="12"/>
        <color theme="1"/>
        <rFont val="Times New Roman"/>
        <family val="1"/>
        <charset val="204"/>
      </rPr>
      <t>maxN</t>
    </r>
  </si>
  <si>
    <r>
      <t>строительство трансформаторных подстанций</t>
    </r>
    <r>
      <rPr>
        <sz val="12"/>
        <color theme="1"/>
        <rFont val="Times New Roman"/>
        <family val="1"/>
        <charset val="204"/>
      </rPr>
      <t>, за исключением распределительных трансформаторных подстанций, с уровнем напряжения до 35 кВ:</t>
    </r>
  </si>
  <si>
    <t>Примечание.</t>
  </si>
  <si>
    <r>
      <t xml:space="preserve"> &lt;1&gt;</t>
    </r>
    <r>
      <rPr>
        <sz val="12"/>
        <color theme="1"/>
        <rFont val="Times New Roman"/>
        <family val="1"/>
        <charset val="204"/>
      </rPr>
      <t xml:space="preserve"> Ставки за единицу максимальной мощности, установленные настоящим приложением, рассчитаны в ценах 2018 года. Ставки за единицу максимальной мощности применяются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пунктов.</t>
    </r>
  </si>
  <si>
    <r>
      <t>&lt;2&gt;</t>
    </r>
    <r>
      <rPr>
        <sz val="12"/>
        <color theme="1"/>
        <rFont val="Times New Roman"/>
        <family val="1"/>
        <charset val="204"/>
      </rPr>
      <t xml:space="preserve"> Ставки за единицу максимальной мощности применяются для временной схемы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устройств), и для постоянной схемы электроснабжения</t>
    </r>
  </si>
  <si>
    <r>
      <t>Стандартизированная тарифная ставка для расчёта платы за технологическое присоединение к электрическим сетям на территории РТ (С</t>
    </r>
    <r>
      <rPr>
        <b/>
        <vertAlign val="sub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) *</t>
    </r>
  </si>
  <si>
    <r>
      <t>Ставки С</t>
    </r>
    <r>
      <rPr>
        <vertAlign val="sub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, С</t>
    </r>
    <r>
      <rPr>
        <vertAlign val="sub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, С</t>
    </r>
    <r>
      <rPr>
        <vertAlign val="sub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, С</t>
    </r>
    <r>
      <rPr>
        <vertAlign val="sub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(стандартизированные ставки на покрытие расходов по стрительству) различны в зависимости от технических показателей и приведены в Постановлении Государственного комитета РТ по тарифам №6-190/тп от 09.11.2018</t>
    </r>
  </si>
  <si>
    <t>Ставки С2maxN, С3maxN, С4maxN, С5maxN (стандартизированные ставки на покрытие расходов по стрительству) различны в зависимости от технических показателей и приведены в Постановлении Государственного комитета РТ по тарифам №6-190/тп от 09.11.2018</t>
  </si>
  <si>
    <t>для заявителей, мощностью не более 15 кВ</t>
  </si>
  <si>
    <r>
      <t>руб./м</t>
    </r>
    <r>
      <rPr>
        <sz val="12"/>
        <rFont val="Calibri"/>
        <family val="2"/>
        <charset val="204"/>
      </rPr>
      <t>³</t>
    </r>
  </si>
  <si>
    <t>Иные потребители (Гостиница "Ramada Alabuga")</t>
  </si>
  <si>
    <t>Постановление Госкомитета РТ по тарифам №10-188/кс от 19.12.2018г.</t>
  </si>
  <si>
    <t>Постановление Госкомитета РТ по тарифам №10-184/кс от 14.12.2018г.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</si>
</sst>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#,##0.000"/>
    <numFmt numFmtId="166" formatCode="0.0000"/>
    <numFmt numFmtId="167" formatCode="0.0%"/>
    <numFmt numFmtId="168" formatCode="#,##0.0000"/>
    <numFmt numFmtId="169" formatCode="#,##0.00000"/>
  </numFmts>
  <fonts count="31" x14ac:knownFonts="1"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theme="10"/>
      <name val="Arial Cyr"/>
      <family val="2"/>
      <charset val="204"/>
    </font>
    <font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</font>
    <font>
      <vertAlign val="subscript"/>
      <sz val="12"/>
      <color theme="1"/>
      <name val="Calibri"/>
      <family val="2"/>
      <charset val="204"/>
    </font>
    <font>
      <vertAlign val="superscript"/>
      <sz val="12"/>
      <color theme="1"/>
      <name val="Calibri"/>
      <family val="2"/>
      <charset val="204"/>
    </font>
    <font>
      <vertAlign val="superscript"/>
      <sz val="14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0" fillId="0" borderId="0" applyNumberFormat="0" applyFill="0" applyBorder="0" applyAlignment="0" applyProtection="0"/>
  </cellStyleXfs>
  <cellXfs count="626">
    <xf numFmtId="0" fontId="0" fillId="0" borderId="0" xfId="0"/>
    <xf numFmtId="0" fontId="4" fillId="0" borderId="0" xfId="1" applyFont="1" applyFill="1"/>
    <xf numFmtId="0" fontId="6" fillId="0" borderId="0" xfId="1" applyFont="1" applyFill="1"/>
    <xf numFmtId="0" fontId="5" fillId="0" borderId="4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vertical="center" wrapText="1"/>
    </xf>
    <xf numFmtId="0" fontId="6" fillId="0" borderId="20" xfId="1" applyFont="1" applyFill="1" applyBorder="1" applyAlignment="1">
      <alignment vertical="center" wrapText="1"/>
    </xf>
    <xf numFmtId="0" fontId="6" fillId="0" borderId="21" xfId="1" applyFont="1" applyFill="1" applyBorder="1"/>
    <xf numFmtId="0" fontId="7" fillId="0" borderId="25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vertical="center" wrapText="1"/>
    </xf>
    <xf numFmtId="0" fontId="6" fillId="0" borderId="13" xfId="1" applyFont="1" applyFill="1" applyBorder="1"/>
    <xf numFmtId="0" fontId="7" fillId="0" borderId="0" xfId="1" applyFont="1" applyFill="1"/>
    <xf numFmtId="16" fontId="8" fillId="0" borderId="23" xfId="1" applyNumberFormat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4" fillId="0" borderId="21" xfId="1" applyFont="1" applyFill="1" applyBorder="1"/>
    <xf numFmtId="0" fontId="5" fillId="0" borderId="41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vertical="center" wrapText="1"/>
    </xf>
    <xf numFmtId="0" fontId="6" fillId="0" borderId="43" xfId="1" applyFont="1" applyFill="1" applyBorder="1" applyAlignment="1">
      <alignment vertical="center" wrapText="1"/>
    </xf>
    <xf numFmtId="0" fontId="4" fillId="0" borderId="19" xfId="1" applyFont="1" applyFill="1" applyBorder="1" applyAlignment="1">
      <alignment vertical="center" wrapText="1"/>
    </xf>
    <xf numFmtId="0" fontId="7" fillId="0" borderId="43" xfId="1" applyFont="1" applyFill="1" applyBorder="1" applyAlignment="1">
      <alignment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6" fillId="0" borderId="41" xfId="1" applyFont="1" applyFill="1" applyBorder="1" applyAlignment="1">
      <alignment vertical="center" wrapText="1"/>
    </xf>
    <xf numFmtId="0" fontId="5" fillId="0" borderId="49" xfId="1" applyFont="1" applyFill="1" applyBorder="1" applyAlignment="1">
      <alignment vertical="center" wrapText="1"/>
    </xf>
    <xf numFmtId="2" fontId="5" fillId="0" borderId="18" xfId="1" applyNumberFormat="1" applyFont="1" applyFill="1" applyBorder="1" applyAlignment="1">
      <alignment horizontal="center" vertical="center"/>
    </xf>
    <xf numFmtId="2" fontId="5" fillId="0" borderId="45" xfId="1" applyNumberFormat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vertical="center" wrapText="1"/>
    </xf>
    <xf numFmtId="4" fontId="6" fillId="0" borderId="42" xfId="1" applyNumberFormat="1" applyFont="1" applyFill="1" applyBorder="1" applyAlignment="1">
      <alignment horizontal="center" vertical="center"/>
    </xf>
    <xf numFmtId="4" fontId="6" fillId="0" borderId="16" xfId="1" applyNumberFormat="1" applyFont="1" applyFill="1" applyBorder="1" applyAlignment="1">
      <alignment horizontal="center" vertical="center"/>
    </xf>
    <xf numFmtId="4" fontId="6" fillId="0" borderId="17" xfId="1" applyNumberFormat="1" applyFont="1" applyFill="1" applyBorder="1" applyAlignment="1">
      <alignment horizontal="center" vertical="center"/>
    </xf>
    <xf numFmtId="2" fontId="8" fillId="0" borderId="19" xfId="1" applyNumberFormat="1" applyFont="1" applyFill="1" applyBorder="1" applyAlignment="1">
      <alignment vertical="center" wrapText="1"/>
    </xf>
    <xf numFmtId="2" fontId="8" fillId="0" borderId="20" xfId="1" applyNumberFormat="1" applyFont="1" applyFill="1" applyBorder="1" applyAlignment="1">
      <alignment vertical="center" wrapText="1"/>
    </xf>
    <xf numFmtId="0" fontId="6" fillId="2" borderId="0" xfId="1" applyFont="1" applyFill="1"/>
    <xf numFmtId="0" fontId="5" fillId="2" borderId="33" xfId="1" applyFont="1" applyFill="1" applyBorder="1" applyAlignment="1">
      <alignment horizontal="center" vertical="center" wrapText="1"/>
    </xf>
    <xf numFmtId="0" fontId="5" fillId="2" borderId="4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2" fontId="5" fillId="2" borderId="45" xfId="1" applyNumberFormat="1" applyFont="1" applyFill="1" applyBorder="1" applyAlignment="1">
      <alignment horizontal="center" vertical="center"/>
    </xf>
    <xf numFmtId="4" fontId="6" fillId="2" borderId="20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 wrapText="1"/>
    </xf>
    <xf numFmtId="4" fontId="6" fillId="2" borderId="8" xfId="1" applyNumberFormat="1" applyFont="1" applyFill="1" applyBorder="1" applyAlignment="1">
      <alignment horizontal="center" vertical="center"/>
    </xf>
    <xf numFmtId="4" fontId="6" fillId="2" borderId="42" xfId="1" applyNumberFormat="1" applyFont="1" applyFill="1" applyBorder="1" applyAlignment="1">
      <alignment horizontal="center" vertical="center"/>
    </xf>
    <xf numFmtId="4" fontId="6" fillId="2" borderId="16" xfId="1" applyNumberFormat="1" applyFont="1" applyFill="1" applyBorder="1" applyAlignment="1">
      <alignment horizontal="center" vertical="center"/>
    </xf>
    <xf numFmtId="4" fontId="6" fillId="2" borderId="17" xfId="1" applyNumberFormat="1" applyFont="1" applyFill="1" applyBorder="1" applyAlignment="1">
      <alignment horizontal="center" vertical="center"/>
    </xf>
    <xf numFmtId="4" fontId="6" fillId="0" borderId="9" xfId="1" applyNumberFormat="1" applyFont="1" applyFill="1" applyBorder="1" applyAlignment="1">
      <alignment horizontal="center" vertical="center"/>
    </xf>
    <xf numFmtId="2" fontId="8" fillId="0" borderId="20" xfId="1" applyNumberFormat="1" applyFont="1" applyFill="1" applyBorder="1" applyAlignment="1">
      <alignment horizontal="center" vertical="center"/>
    </xf>
    <xf numFmtId="2" fontId="5" fillId="0" borderId="37" xfId="1" applyNumberFormat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vertical="center" wrapText="1"/>
    </xf>
    <xf numFmtId="0" fontId="6" fillId="0" borderId="27" xfId="1" applyFont="1" applyFill="1" applyBorder="1" applyAlignment="1">
      <alignment horizontal="center" vertical="center"/>
    </xf>
    <xf numFmtId="4" fontId="6" fillId="2" borderId="38" xfId="1" applyNumberFormat="1" applyFont="1" applyFill="1" applyBorder="1" applyAlignment="1">
      <alignment horizontal="center" vertical="center"/>
    </xf>
    <xf numFmtId="4" fontId="6" fillId="2" borderId="30" xfId="1" applyNumberFormat="1" applyFont="1" applyFill="1" applyBorder="1" applyAlignment="1">
      <alignment horizontal="center" vertical="center"/>
    </xf>
    <xf numFmtId="4" fontId="6" fillId="2" borderId="36" xfId="1" applyNumberFormat="1" applyFont="1" applyFill="1" applyBorder="1" applyAlignment="1">
      <alignment horizontal="center" vertical="center"/>
    </xf>
    <xf numFmtId="4" fontId="6" fillId="0" borderId="38" xfId="1" applyNumberFormat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 wrapText="1"/>
    </xf>
    <xf numFmtId="0" fontId="6" fillId="2" borderId="37" xfId="1" applyFont="1" applyFill="1" applyBorder="1"/>
    <xf numFmtId="164" fontId="6" fillId="2" borderId="45" xfId="1" applyNumberFormat="1" applyFont="1" applyFill="1" applyBorder="1" applyAlignment="1">
      <alignment vertical="center" wrapText="1"/>
    </xf>
    <xf numFmtId="164" fontId="6" fillId="2" borderId="34" xfId="1" applyNumberFormat="1" applyFont="1" applyFill="1" applyBorder="1" applyAlignment="1">
      <alignment vertical="center" wrapText="1"/>
    </xf>
    <xf numFmtId="164" fontId="6" fillId="2" borderId="18" xfId="1" applyNumberFormat="1" applyFont="1" applyFill="1" applyBorder="1" applyAlignment="1">
      <alignment vertical="center" wrapText="1"/>
    </xf>
    <xf numFmtId="0" fontId="6" fillId="0" borderId="37" xfId="1" applyFont="1" applyFill="1" applyBorder="1"/>
    <xf numFmtId="164" fontId="6" fillId="0" borderId="45" xfId="1" applyNumberFormat="1" applyFont="1" applyFill="1" applyBorder="1" applyAlignment="1">
      <alignment vertical="center" wrapText="1"/>
    </xf>
    <xf numFmtId="164" fontId="6" fillId="0" borderId="34" xfId="1" applyNumberFormat="1" applyFont="1" applyFill="1" applyBorder="1" applyAlignment="1">
      <alignment vertical="center" wrapText="1"/>
    </xf>
    <xf numFmtId="164" fontId="6" fillId="0" borderId="18" xfId="1" applyNumberFormat="1" applyFont="1" applyFill="1" applyBorder="1" applyAlignment="1">
      <alignment vertical="center" wrapText="1"/>
    </xf>
    <xf numFmtId="2" fontId="5" fillId="0" borderId="37" xfId="1" applyNumberFormat="1" applyFont="1" applyFill="1" applyBorder="1" applyAlignment="1">
      <alignment horizontal="center" vertical="center" wrapText="1"/>
    </xf>
    <xf numFmtId="2" fontId="5" fillId="0" borderId="34" xfId="1" applyNumberFormat="1" applyFont="1" applyFill="1" applyBorder="1" applyAlignment="1">
      <alignment horizontal="center" vertical="center"/>
    </xf>
    <xf numFmtId="2" fontId="5" fillId="0" borderId="35" xfId="1" applyNumberFormat="1" applyFont="1" applyFill="1" applyBorder="1" applyAlignment="1">
      <alignment horizontal="center" vertical="center"/>
    </xf>
    <xf numFmtId="4" fontId="6" fillId="0" borderId="26" xfId="1" applyNumberFormat="1" applyFont="1" applyFill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/>
    </xf>
    <xf numFmtId="4" fontId="6" fillId="0" borderId="33" xfId="1" applyNumberFormat="1" applyFont="1" applyFill="1" applyBorder="1" applyAlignment="1">
      <alignment horizontal="center" vertical="center"/>
    </xf>
    <xf numFmtId="4" fontId="6" fillId="0" borderId="32" xfId="1" applyNumberFormat="1" applyFont="1" applyFill="1" applyBorder="1" applyAlignment="1">
      <alignment horizontal="center" vertical="center"/>
    </xf>
    <xf numFmtId="2" fontId="5" fillId="0" borderId="34" xfId="1" applyNumberFormat="1" applyFont="1" applyFill="1" applyBorder="1" applyAlignment="1">
      <alignment horizontal="center" vertical="center" wrapText="1"/>
    </xf>
    <xf numFmtId="2" fontId="5" fillId="0" borderId="35" xfId="1" applyNumberFormat="1" applyFont="1" applyFill="1" applyBorder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center" vertical="center"/>
    </xf>
    <xf numFmtId="4" fontId="6" fillId="0" borderId="5" xfId="1" applyNumberFormat="1" applyFont="1" applyFill="1" applyBorder="1" applyAlignment="1">
      <alignment horizontal="center" vertical="center"/>
    </xf>
    <xf numFmtId="4" fontId="6" fillId="2" borderId="4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2" fontId="5" fillId="2" borderId="34" xfId="1" applyNumberFormat="1" applyFont="1" applyFill="1" applyBorder="1" applyAlignment="1">
      <alignment horizontal="center" vertical="center" wrapText="1"/>
    </xf>
    <xf numFmtId="2" fontId="5" fillId="2" borderId="34" xfId="1" applyNumberFormat="1" applyFont="1" applyFill="1" applyBorder="1" applyAlignment="1">
      <alignment horizontal="center" vertical="center"/>
    </xf>
    <xf numFmtId="4" fontId="6" fillId="0" borderId="19" xfId="1" applyNumberFormat="1" applyFont="1" applyFill="1" applyBorder="1" applyAlignment="1">
      <alignment horizontal="center" vertical="center"/>
    </xf>
    <xf numFmtId="4" fontId="6" fillId="0" borderId="20" xfId="1" applyNumberFormat="1" applyFont="1" applyFill="1" applyBorder="1" applyAlignment="1">
      <alignment horizontal="center" vertical="center"/>
    </xf>
    <xf numFmtId="4" fontId="6" fillId="2" borderId="26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3" xfId="1" applyNumberFormat="1" applyFont="1" applyFill="1" applyBorder="1" applyAlignment="1">
      <alignment horizontal="center" vertical="center"/>
    </xf>
    <xf numFmtId="4" fontId="6" fillId="2" borderId="33" xfId="1" applyNumberFormat="1" applyFont="1" applyFill="1" applyBorder="1" applyAlignment="1">
      <alignment horizontal="center" vertical="center"/>
    </xf>
    <xf numFmtId="4" fontId="6" fillId="2" borderId="32" xfId="1" applyNumberFormat="1" applyFont="1" applyFill="1" applyBorder="1" applyAlignment="1">
      <alignment horizontal="center" vertical="center"/>
    </xf>
    <xf numFmtId="4" fontId="6" fillId="0" borderId="40" xfId="1" applyNumberFormat="1" applyFont="1" applyFill="1" applyBorder="1" applyAlignment="1">
      <alignment horizontal="center" vertical="center"/>
    </xf>
    <xf numFmtId="4" fontId="6" fillId="0" borderId="30" xfId="1" applyNumberFormat="1" applyFont="1" applyFill="1" applyBorder="1" applyAlignment="1">
      <alignment horizontal="center" vertical="center"/>
    </xf>
    <xf numFmtId="4" fontId="6" fillId="0" borderId="36" xfId="1" applyNumberFormat="1" applyFont="1" applyFill="1" applyBorder="1" applyAlignment="1">
      <alignment horizontal="center" vertical="center"/>
    </xf>
    <xf numFmtId="2" fontId="5" fillId="0" borderId="18" xfId="1" applyNumberFormat="1" applyFont="1" applyFill="1" applyBorder="1" applyAlignment="1">
      <alignment horizontal="center" vertical="center" wrapText="1"/>
    </xf>
    <xf numFmtId="4" fontId="6" fillId="0" borderId="50" xfId="1" applyNumberFormat="1" applyFont="1" applyFill="1" applyBorder="1" applyAlignment="1">
      <alignment horizontal="center" vertical="center"/>
    </xf>
    <xf numFmtId="2" fontId="8" fillId="0" borderId="26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 wrapText="1"/>
    </xf>
    <xf numFmtId="4" fontId="6" fillId="0" borderId="51" xfId="1" applyNumberFormat="1" applyFont="1" applyFill="1" applyBorder="1" applyAlignment="1">
      <alignment horizontal="center" vertical="center"/>
    </xf>
    <xf numFmtId="2" fontId="8" fillId="0" borderId="52" xfId="1" applyNumberFormat="1" applyFont="1" applyFill="1" applyBorder="1" applyAlignment="1">
      <alignment horizontal="center" vertical="center"/>
    </xf>
    <xf numFmtId="4" fontId="6" fillId="0" borderId="21" xfId="1" applyNumberFormat="1" applyFont="1" applyFill="1" applyBorder="1" applyAlignment="1">
      <alignment horizontal="center" vertical="center"/>
    </xf>
    <xf numFmtId="4" fontId="6" fillId="2" borderId="44" xfId="1" applyNumberFormat="1" applyFont="1" applyFill="1" applyBorder="1" applyAlignment="1">
      <alignment horizontal="center" vertical="center"/>
    </xf>
    <xf numFmtId="4" fontId="6" fillId="2" borderId="39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vertical="center" wrapText="1"/>
    </xf>
    <xf numFmtId="4" fontId="6" fillId="2" borderId="55" xfId="1" applyNumberFormat="1" applyFont="1" applyFill="1" applyBorder="1" applyAlignment="1">
      <alignment horizontal="center" vertical="center"/>
    </xf>
    <xf numFmtId="4" fontId="6" fillId="0" borderId="57" xfId="1" applyNumberFormat="1" applyFont="1" applyFill="1" applyBorder="1" applyAlignment="1">
      <alignment horizontal="center" vertical="center"/>
    </xf>
    <xf numFmtId="0" fontId="5" fillId="0" borderId="0" xfId="1" applyFont="1" applyFill="1"/>
    <xf numFmtId="0" fontId="6" fillId="0" borderId="41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2" fontId="5" fillId="2" borderId="16" xfId="1" applyNumberFormat="1" applyFont="1" applyFill="1" applyBorder="1" applyAlignment="1">
      <alignment horizontal="center" vertical="center" wrapText="1"/>
    </xf>
    <xf numFmtId="2" fontId="5" fillId="2" borderId="15" xfId="1" applyNumberFormat="1" applyFont="1" applyFill="1" applyBorder="1" applyAlignment="1">
      <alignment horizontal="center" vertical="center" wrapText="1"/>
    </xf>
    <xf numFmtId="2" fontId="5" fillId="2" borderId="7" xfId="1" applyNumberFormat="1" applyFont="1" applyFill="1" applyBorder="1" applyAlignment="1">
      <alignment horizontal="center" vertical="center" wrapText="1"/>
    </xf>
    <xf numFmtId="4" fontId="6" fillId="0" borderId="58" xfId="1" applyNumberFormat="1" applyFont="1" applyFill="1" applyBorder="1" applyAlignment="1">
      <alignment horizontal="center" vertical="center"/>
    </xf>
    <xf numFmtId="2" fontId="6" fillId="0" borderId="30" xfId="1" applyNumberFormat="1" applyFont="1" applyFill="1" applyBorder="1" applyAlignment="1">
      <alignment horizontal="center" vertical="center" wrapText="1"/>
    </xf>
    <xf numFmtId="2" fontId="6" fillId="0" borderId="36" xfId="1" applyNumberFormat="1" applyFont="1" applyFill="1" applyBorder="1" applyAlignment="1">
      <alignment horizontal="center" vertical="center"/>
    </xf>
    <xf numFmtId="2" fontId="6" fillId="0" borderId="38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0" borderId="3" xfId="1" applyNumberFormat="1" applyFont="1" applyFill="1" applyBorder="1" applyAlignment="1">
      <alignment horizontal="center" vertical="center"/>
    </xf>
    <xf numFmtId="2" fontId="6" fillId="0" borderId="26" xfId="1" applyNumberFormat="1" applyFont="1" applyFill="1" applyBorder="1" applyAlignment="1">
      <alignment horizontal="center" vertical="center"/>
    </xf>
    <xf numFmtId="2" fontId="6" fillId="0" borderId="51" xfId="1" applyNumberFormat="1" applyFont="1" applyFill="1" applyBorder="1" applyAlignment="1">
      <alignment horizontal="center" vertical="center" wrapText="1"/>
    </xf>
    <xf numFmtId="2" fontId="6" fillId="0" borderId="52" xfId="1" applyNumberFormat="1" applyFont="1" applyFill="1" applyBorder="1" applyAlignment="1">
      <alignment horizontal="center" vertical="center"/>
    </xf>
    <xf numFmtId="2" fontId="6" fillId="0" borderId="53" xfId="1" applyNumberFormat="1" applyFont="1" applyFill="1" applyBorder="1" applyAlignment="1">
      <alignment horizontal="center" vertical="center"/>
    </xf>
    <xf numFmtId="2" fontId="6" fillId="0" borderId="34" xfId="1" applyNumberFormat="1" applyFont="1" applyFill="1" applyBorder="1" applyAlignment="1">
      <alignment horizontal="center" vertical="center" wrapText="1"/>
    </xf>
    <xf numFmtId="2" fontId="6" fillId="0" borderId="3" xfId="1" applyNumberFormat="1" applyFont="1" applyFill="1" applyBorder="1" applyAlignment="1">
      <alignment horizontal="center" vertical="center" wrapText="1"/>
    </xf>
    <xf numFmtId="2" fontId="6" fillId="0" borderId="26" xfId="1" applyNumberFormat="1" applyFont="1" applyFill="1" applyBorder="1" applyAlignment="1">
      <alignment horizontal="center" vertical="center" wrapText="1"/>
    </xf>
    <xf numFmtId="2" fontId="6" fillId="0" borderId="16" xfId="1" applyNumberFormat="1" applyFont="1" applyFill="1" applyBorder="1" applyAlignment="1">
      <alignment horizontal="center" vertical="center" wrapText="1"/>
    </xf>
    <xf numFmtId="2" fontId="6" fillId="0" borderId="17" xfId="1" applyNumberFormat="1" applyFont="1" applyFill="1" applyBorder="1" applyAlignment="1">
      <alignment horizontal="center" vertical="center" wrapText="1"/>
    </xf>
    <xf numFmtId="2" fontId="6" fillId="0" borderId="8" xfId="1" applyNumberFormat="1" applyFont="1" applyFill="1" applyBorder="1" applyAlignment="1">
      <alignment horizontal="center" vertical="center" wrapText="1"/>
    </xf>
    <xf numFmtId="2" fontId="6" fillId="0" borderId="15" xfId="1" applyNumberFormat="1" applyFont="1" applyFill="1" applyBorder="1" applyAlignment="1">
      <alignment horizontal="center" vertical="center" wrapText="1"/>
    </xf>
    <xf numFmtId="0" fontId="5" fillId="3" borderId="33" xfId="1" applyFont="1" applyFill="1" applyBorder="1" applyAlignment="1">
      <alignment horizontal="center" vertical="center" wrapText="1"/>
    </xf>
    <xf numFmtId="0" fontId="5" fillId="3" borderId="4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2" fontId="5" fillId="2" borderId="37" xfId="1" applyNumberFormat="1" applyFont="1" applyFill="1" applyBorder="1" applyAlignment="1">
      <alignment horizontal="center" vertical="center" wrapText="1"/>
    </xf>
    <xf numFmtId="2" fontId="5" fillId="2" borderId="45" xfId="1" applyNumberFormat="1" applyFont="1" applyFill="1" applyBorder="1" applyAlignment="1">
      <alignment horizontal="center" vertical="center" wrapText="1"/>
    </xf>
    <xf numFmtId="2" fontId="5" fillId="2" borderId="34" xfId="1" applyNumberFormat="1" applyFont="1" applyFill="1" applyBorder="1" applyAlignment="1">
      <alignment horizontal="center" vertical="center" wrapText="1"/>
    </xf>
    <xf numFmtId="2" fontId="5" fillId="2" borderId="34" xfId="1" applyNumberFormat="1" applyFont="1" applyFill="1" applyBorder="1" applyAlignment="1">
      <alignment horizontal="center" vertical="center"/>
    </xf>
    <xf numFmtId="2" fontId="5" fillId="2" borderId="45" xfId="1" applyNumberFormat="1" applyFont="1" applyFill="1" applyBorder="1" applyAlignment="1">
      <alignment horizontal="center" vertical="center"/>
    </xf>
    <xf numFmtId="2" fontId="5" fillId="2" borderId="37" xfId="1" applyNumberFormat="1" applyFont="1" applyFill="1" applyBorder="1" applyAlignment="1">
      <alignment horizontal="center" vertical="center" wrapText="1"/>
    </xf>
    <xf numFmtId="2" fontId="5" fillId="2" borderId="45" xfId="1" applyNumberFormat="1" applyFont="1" applyFill="1" applyBorder="1" applyAlignment="1">
      <alignment horizontal="center" vertical="center" wrapText="1"/>
    </xf>
    <xf numFmtId="2" fontId="5" fillId="2" borderId="34" xfId="1" applyNumberFormat="1" applyFont="1" applyFill="1" applyBorder="1" applyAlignment="1">
      <alignment horizontal="center" vertical="center"/>
    </xf>
    <xf numFmtId="2" fontId="5" fillId="2" borderId="45" xfId="1" applyNumberFormat="1" applyFont="1" applyFill="1" applyBorder="1" applyAlignment="1">
      <alignment horizontal="center" vertical="center"/>
    </xf>
    <xf numFmtId="4" fontId="6" fillId="0" borderId="4" xfId="1" applyNumberFormat="1" applyFont="1" applyFill="1" applyBorder="1" applyAlignment="1">
      <alignment horizontal="center" vertical="center"/>
    </xf>
    <xf numFmtId="4" fontId="6" fillId="0" borderId="5" xfId="1" applyNumberFormat="1" applyFont="1" applyFill="1" applyBorder="1" applyAlignment="1">
      <alignment horizontal="center" vertical="center"/>
    </xf>
    <xf numFmtId="4" fontId="6" fillId="0" borderId="13" xfId="1" applyNumberFormat="1" applyFont="1" applyFill="1" applyBorder="1" applyAlignment="1">
      <alignment horizontal="center" vertical="center"/>
    </xf>
    <xf numFmtId="2" fontId="6" fillId="0" borderId="36" xfId="1" applyNumberFormat="1" applyFont="1" applyFill="1" applyBorder="1" applyAlignment="1">
      <alignment horizontal="center" vertical="center" wrapText="1"/>
    </xf>
    <xf numFmtId="2" fontId="6" fillId="0" borderId="38" xfId="1" applyNumberFormat="1" applyFont="1" applyFill="1" applyBorder="1" applyAlignment="1">
      <alignment horizontal="center" vertical="center" wrapText="1"/>
    </xf>
    <xf numFmtId="2" fontId="6" fillId="0" borderId="35" xfId="1" applyNumberFormat="1" applyFont="1" applyFill="1" applyBorder="1" applyAlignment="1">
      <alignment horizontal="center" vertical="center"/>
    </xf>
    <xf numFmtId="2" fontId="6" fillId="0" borderId="4" xfId="1" applyNumberFormat="1" applyFont="1" applyFill="1" applyBorder="1" applyAlignment="1">
      <alignment horizontal="center"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2" fontId="6" fillId="0" borderId="34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51" xfId="1" applyNumberFormat="1" applyFont="1" applyFill="1" applyBorder="1" applyAlignment="1">
      <alignment horizontal="center" vertical="center"/>
    </xf>
    <xf numFmtId="2" fontId="5" fillId="2" borderId="61" xfId="1" applyNumberFormat="1" applyFont="1" applyFill="1" applyBorder="1" applyAlignment="1">
      <alignment horizontal="center" vertical="center" wrapText="1"/>
    </xf>
    <xf numFmtId="2" fontId="5" fillId="2" borderId="62" xfId="1" applyNumberFormat="1" applyFont="1" applyFill="1" applyBorder="1" applyAlignment="1">
      <alignment horizontal="center" vertical="center" wrapText="1"/>
    </xf>
    <xf numFmtId="2" fontId="5" fillId="2" borderId="60" xfId="1" applyNumberFormat="1" applyFont="1" applyFill="1" applyBorder="1" applyAlignment="1">
      <alignment horizontal="center" vertical="center"/>
    </xf>
    <xf numFmtId="2" fontId="5" fillId="2" borderId="62" xfId="1" applyNumberFormat="1" applyFont="1" applyFill="1" applyBorder="1" applyAlignment="1">
      <alignment horizontal="center" vertical="center"/>
    </xf>
    <xf numFmtId="2" fontId="5" fillId="2" borderId="63" xfId="1" applyNumberFormat="1" applyFont="1" applyFill="1" applyBorder="1" applyAlignment="1">
      <alignment horizontal="center" vertical="center" wrapText="1"/>
    </xf>
    <xf numFmtId="2" fontId="5" fillId="2" borderId="63" xfId="1" applyNumberFormat="1" applyFont="1" applyFill="1" applyBorder="1" applyAlignment="1">
      <alignment horizontal="center" vertical="center"/>
    </xf>
    <xf numFmtId="2" fontId="5" fillId="2" borderId="64" xfId="1" applyNumberFormat="1" applyFont="1" applyFill="1" applyBorder="1" applyAlignment="1">
      <alignment horizontal="center" vertical="center" wrapText="1"/>
    </xf>
    <xf numFmtId="2" fontId="5" fillId="2" borderId="64" xfId="1" applyNumberFormat="1" applyFont="1" applyFill="1" applyBorder="1" applyAlignment="1">
      <alignment horizontal="center" vertical="center"/>
    </xf>
    <xf numFmtId="2" fontId="5" fillId="2" borderId="32" xfId="1" applyNumberFormat="1" applyFont="1" applyFill="1" applyBorder="1" applyAlignment="1">
      <alignment horizontal="center" vertical="center"/>
    </xf>
    <xf numFmtId="2" fontId="6" fillId="0" borderId="45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2" fontId="6" fillId="0" borderId="37" xfId="1" applyNumberFormat="1" applyFont="1" applyFill="1" applyBorder="1" applyAlignment="1">
      <alignment horizontal="center" vertical="center"/>
    </xf>
    <xf numFmtId="2" fontId="6" fillId="0" borderId="33" xfId="1" applyNumberFormat="1" applyFont="1" applyFill="1" applyBorder="1" applyAlignment="1">
      <alignment horizontal="center" vertical="center"/>
    </xf>
    <xf numFmtId="2" fontId="6" fillId="0" borderId="5" xfId="1" applyNumberFormat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horizontal="center" vertical="center"/>
    </xf>
    <xf numFmtId="2" fontId="5" fillId="2" borderId="12" xfId="1" applyNumberFormat="1" applyFont="1" applyFill="1" applyBorder="1" applyAlignment="1">
      <alignment horizontal="center" vertical="center"/>
    </xf>
    <xf numFmtId="2" fontId="5" fillId="2" borderId="46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2" fontId="5" fillId="2" borderId="66" xfId="1" applyNumberFormat="1" applyFont="1" applyFill="1" applyBorder="1" applyAlignment="1">
      <alignment horizontal="center" vertical="center"/>
    </xf>
    <xf numFmtId="2" fontId="5" fillId="2" borderId="56" xfId="1" applyNumberFormat="1" applyFont="1" applyFill="1" applyBorder="1" applyAlignment="1">
      <alignment horizontal="center" vertical="center"/>
    </xf>
    <xf numFmtId="2" fontId="5" fillId="2" borderId="47" xfId="1" applyNumberFormat="1" applyFont="1" applyFill="1" applyBorder="1" applyAlignment="1">
      <alignment horizontal="center" vertical="center"/>
    </xf>
    <xf numFmtId="4" fontId="6" fillId="0" borderId="47" xfId="1" applyNumberFormat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/>
    </xf>
    <xf numFmtId="4" fontId="5" fillId="2" borderId="63" xfId="1" applyNumberFormat="1" applyFont="1" applyFill="1" applyBorder="1" applyAlignment="1">
      <alignment horizontal="center" vertical="center"/>
    </xf>
    <xf numFmtId="4" fontId="5" fillId="2" borderId="64" xfId="1" applyNumberFormat="1" applyFont="1" applyFill="1" applyBorder="1" applyAlignment="1">
      <alignment horizontal="center" vertical="center"/>
    </xf>
    <xf numFmtId="4" fontId="5" fillId="2" borderId="45" xfId="1" applyNumberFormat="1" applyFont="1" applyFill="1" applyBorder="1" applyAlignment="1">
      <alignment horizontal="center" vertical="center"/>
    </xf>
    <xf numFmtId="4" fontId="5" fillId="2" borderId="6" xfId="1" applyNumberFormat="1" applyFont="1" applyFill="1" applyBorder="1" applyAlignment="1">
      <alignment horizontal="center" vertical="center"/>
    </xf>
    <xf numFmtId="4" fontId="5" fillId="2" borderId="32" xfId="1" applyNumberFormat="1" applyFont="1" applyFill="1" applyBorder="1" applyAlignment="1">
      <alignment horizontal="center" vertical="center"/>
    </xf>
    <xf numFmtId="165" fontId="6" fillId="0" borderId="57" xfId="1" applyNumberFormat="1" applyFont="1" applyFill="1" applyBorder="1" applyAlignment="1">
      <alignment horizontal="center" vertical="center"/>
    </xf>
    <xf numFmtId="167" fontId="6" fillId="0" borderId="15" xfId="1" applyNumberFormat="1" applyFont="1" applyFill="1" applyBorder="1" applyAlignment="1">
      <alignment horizontal="center" vertical="center"/>
    </xf>
    <xf numFmtId="2" fontId="6" fillId="0" borderId="6" xfId="1" applyNumberFormat="1" applyFont="1" applyFill="1" applyBorder="1" applyAlignment="1">
      <alignment horizontal="center" vertical="center"/>
    </xf>
    <xf numFmtId="2" fontId="6" fillId="0" borderId="50" xfId="1" applyNumberFormat="1" applyFont="1" applyFill="1" applyBorder="1" applyAlignment="1">
      <alignment horizontal="center" vertical="center"/>
    </xf>
    <xf numFmtId="2" fontId="6" fillId="0" borderId="31" xfId="1" applyNumberFormat="1" applyFont="1" applyFill="1" applyBorder="1" applyAlignment="1">
      <alignment horizontal="center" vertical="center" wrapText="1"/>
    </xf>
    <xf numFmtId="2" fontId="6" fillId="0" borderId="6" xfId="1" applyNumberFormat="1" applyFont="1" applyFill="1" applyBorder="1" applyAlignment="1">
      <alignment horizontal="center" vertical="center" wrapText="1"/>
    </xf>
    <xf numFmtId="2" fontId="6" fillId="0" borderId="32" xfId="1" applyNumberFormat="1" applyFont="1" applyFill="1" applyBorder="1" applyAlignment="1">
      <alignment horizontal="center" vertical="center" wrapText="1"/>
    </xf>
    <xf numFmtId="167" fontId="6" fillId="0" borderId="12" xfId="1" applyNumberFormat="1" applyFont="1" applyFill="1" applyBorder="1" applyAlignment="1">
      <alignment horizontal="center" vertical="center"/>
    </xf>
    <xf numFmtId="167" fontId="6" fillId="0" borderId="21" xfId="1" applyNumberFormat="1" applyFont="1" applyFill="1" applyBorder="1" applyAlignment="1">
      <alignment horizontal="center" vertical="center"/>
    </xf>
    <xf numFmtId="167" fontId="6" fillId="0" borderId="13" xfId="1" applyNumberFormat="1" applyFont="1" applyFill="1" applyBorder="1" applyAlignment="1">
      <alignment horizontal="center" vertical="center"/>
    </xf>
    <xf numFmtId="4" fontId="6" fillId="0" borderId="22" xfId="1" applyNumberFormat="1" applyFont="1" applyFill="1" applyBorder="1" applyAlignment="1">
      <alignment horizontal="center" vertical="center"/>
    </xf>
    <xf numFmtId="4" fontId="6" fillId="0" borderId="23" xfId="1" applyNumberFormat="1" applyFont="1" applyFill="1" applyBorder="1" applyAlignment="1">
      <alignment horizontal="center" vertical="center"/>
    </xf>
    <xf numFmtId="4" fontId="6" fillId="0" borderId="25" xfId="1" applyNumberFormat="1" applyFont="1" applyFill="1" applyBorder="1" applyAlignment="1">
      <alignment horizontal="center" vertical="center"/>
    </xf>
    <xf numFmtId="167" fontId="6" fillId="0" borderId="22" xfId="1" applyNumberFormat="1" applyFont="1" applyFill="1" applyBorder="1" applyAlignment="1">
      <alignment horizontal="center" vertical="center"/>
    </xf>
    <xf numFmtId="167" fontId="6" fillId="0" borderId="23" xfId="1" applyNumberFormat="1" applyFont="1" applyFill="1" applyBorder="1" applyAlignment="1">
      <alignment horizontal="center" vertical="center"/>
    </xf>
    <xf numFmtId="167" fontId="6" fillId="0" borderId="25" xfId="1" applyNumberFormat="1" applyFont="1" applyFill="1" applyBorder="1" applyAlignment="1">
      <alignment horizontal="center" vertical="center"/>
    </xf>
    <xf numFmtId="168" fontId="6" fillId="0" borderId="47" xfId="1" applyNumberFormat="1" applyFont="1" applyFill="1" applyBorder="1" applyAlignment="1">
      <alignment horizontal="center" vertical="center"/>
    </xf>
    <xf numFmtId="4" fontId="6" fillId="0" borderId="32" xfId="1" applyNumberFormat="1" applyFont="1" applyFill="1" applyBorder="1" applyAlignment="1">
      <alignment horizontal="center" vertical="center"/>
    </xf>
    <xf numFmtId="4" fontId="5" fillId="2" borderId="67" xfId="1" applyNumberFormat="1" applyFont="1" applyFill="1" applyBorder="1" applyAlignment="1">
      <alignment horizontal="center" vertical="center"/>
    </xf>
    <xf numFmtId="4" fontId="5" fillId="2" borderId="31" xfId="1" applyNumberFormat="1" applyFont="1" applyFill="1" applyBorder="1" applyAlignment="1">
      <alignment horizontal="center" vertical="center"/>
    </xf>
    <xf numFmtId="4" fontId="6" fillId="0" borderId="28" xfId="1" applyNumberFormat="1" applyFont="1" applyFill="1" applyBorder="1" applyAlignment="1">
      <alignment horizontal="center" vertical="center"/>
    </xf>
    <xf numFmtId="4" fontId="6" fillId="0" borderId="29" xfId="1" applyNumberFormat="1" applyFont="1" applyFill="1" applyBorder="1" applyAlignment="1">
      <alignment horizontal="center" vertical="center"/>
    </xf>
    <xf numFmtId="4" fontId="6" fillId="0" borderId="68" xfId="1" applyNumberFormat="1" applyFont="1" applyFill="1" applyBorder="1" applyAlignment="1">
      <alignment horizontal="center" vertical="center"/>
    </xf>
    <xf numFmtId="4" fontId="6" fillId="0" borderId="27" xfId="1" applyNumberFormat="1" applyFont="1" applyFill="1" applyBorder="1" applyAlignment="1">
      <alignment horizontal="center" vertical="center"/>
    </xf>
    <xf numFmtId="4" fontId="5" fillId="2" borderId="59" xfId="1" applyNumberFormat="1" applyFont="1" applyFill="1" applyBorder="1" applyAlignment="1">
      <alignment horizontal="center" vertical="center"/>
    </xf>
    <xf numFmtId="4" fontId="5" fillId="2" borderId="66" xfId="1" applyNumberFormat="1" applyFont="1" applyFill="1" applyBorder="1" applyAlignment="1">
      <alignment horizontal="center" vertical="center"/>
    </xf>
    <xf numFmtId="4" fontId="5" fillId="2" borderId="58" xfId="1" applyNumberFormat="1" applyFont="1" applyFill="1" applyBorder="1" applyAlignment="1">
      <alignment horizontal="center" vertical="center"/>
    </xf>
    <xf numFmtId="4" fontId="6" fillId="0" borderId="59" xfId="1" applyNumberFormat="1" applyFont="1" applyFill="1" applyBorder="1" applyAlignment="1">
      <alignment horizontal="center" vertical="center"/>
    </xf>
    <xf numFmtId="4" fontId="6" fillId="0" borderId="54" xfId="1" applyNumberFormat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6" fillId="0" borderId="22" xfId="1" applyFont="1" applyFill="1" applyBorder="1" applyAlignment="1">
      <alignment horizontal="left" vertical="center" wrapText="1"/>
    </xf>
    <xf numFmtId="0" fontId="6" fillId="0" borderId="23" xfId="1" applyFont="1" applyFill="1" applyBorder="1" applyAlignment="1">
      <alignment horizontal="left" vertical="center" wrapText="1"/>
    </xf>
    <xf numFmtId="0" fontId="6" fillId="0" borderId="25" xfId="1" applyFont="1" applyFill="1" applyBorder="1" applyAlignment="1">
      <alignment horizontal="left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6" fillId="0" borderId="4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indent="2"/>
    </xf>
    <xf numFmtId="0" fontId="6" fillId="0" borderId="2" xfId="1" applyFont="1" applyFill="1" applyBorder="1" applyAlignment="1">
      <alignment horizontal="left" vertical="center" indent="2"/>
    </xf>
    <xf numFmtId="0" fontId="6" fillId="0" borderId="6" xfId="1" applyFont="1" applyFill="1" applyBorder="1" applyAlignment="1">
      <alignment horizontal="left"/>
    </xf>
    <xf numFmtId="0" fontId="6" fillId="0" borderId="6" xfId="1" applyFont="1" applyFill="1" applyBorder="1" applyAlignment="1">
      <alignment horizontal="left" indent="2"/>
    </xf>
    <xf numFmtId="0" fontId="6" fillId="2" borderId="65" xfId="1" applyFont="1" applyFill="1" applyBorder="1"/>
    <xf numFmtId="0" fontId="6" fillId="2" borderId="0" xfId="1" applyFont="1" applyFill="1" applyBorder="1"/>
    <xf numFmtId="0" fontId="6" fillId="2" borderId="2" xfId="1" applyFont="1" applyFill="1" applyBorder="1"/>
    <xf numFmtId="0" fontId="6" fillId="2" borderId="6" xfId="1" applyFont="1" applyFill="1" applyBorder="1"/>
    <xf numFmtId="4" fontId="6" fillId="0" borderId="60" xfId="1" applyNumberFormat="1" applyFont="1" applyFill="1" applyBorder="1" applyAlignment="1">
      <alignment horizontal="center" vertical="center"/>
    </xf>
    <xf numFmtId="4" fontId="6" fillId="0" borderId="69" xfId="1" applyNumberFormat="1" applyFont="1" applyFill="1" applyBorder="1" applyAlignment="1">
      <alignment horizontal="center" vertical="center"/>
    </xf>
    <xf numFmtId="4" fontId="6" fillId="0" borderId="61" xfId="1" applyNumberFormat="1" applyFont="1" applyFill="1" applyBorder="1" applyAlignment="1">
      <alignment horizontal="center" vertical="center"/>
    </xf>
    <xf numFmtId="0" fontId="6" fillId="0" borderId="22" xfId="1" applyFont="1" applyFill="1" applyBorder="1"/>
    <xf numFmtId="0" fontId="6" fillId="0" borderId="23" xfId="1" applyFont="1" applyFill="1" applyBorder="1"/>
    <xf numFmtId="0" fontId="6" fillId="2" borderId="26" xfId="1" applyFont="1" applyFill="1" applyBorder="1"/>
    <xf numFmtId="0" fontId="6" fillId="0" borderId="22" xfId="1" applyFont="1" applyFill="1" applyBorder="1" applyAlignment="1">
      <alignment horizontal="center" vertical="center"/>
    </xf>
    <xf numFmtId="0" fontId="6" fillId="0" borderId="54" xfId="1" applyFont="1" applyFill="1" applyBorder="1" applyAlignment="1">
      <alignment horizontal="center" vertical="center"/>
    </xf>
    <xf numFmtId="2" fontId="6" fillId="0" borderId="4" xfId="1" applyNumberFormat="1" applyFont="1" applyFill="1" applyBorder="1" applyAlignment="1">
      <alignment horizontal="center" vertical="center"/>
    </xf>
    <xf numFmtId="0" fontId="5" fillId="4" borderId="48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4" borderId="39" xfId="1" applyFont="1" applyFill="1" applyBorder="1" applyAlignment="1">
      <alignment horizontal="center" vertical="center" wrapText="1"/>
    </xf>
    <xf numFmtId="169" fontId="6" fillId="0" borderId="47" xfId="1" applyNumberFormat="1" applyFont="1" applyFill="1" applyBorder="1" applyAlignment="1">
      <alignment horizontal="center" vertical="center"/>
    </xf>
    <xf numFmtId="169" fontId="6" fillId="0" borderId="57" xfId="1" applyNumberFormat="1" applyFont="1" applyFill="1" applyBorder="1" applyAlignment="1">
      <alignment horizontal="center" vertical="center"/>
    </xf>
    <xf numFmtId="0" fontId="6" fillId="4" borderId="24" xfId="1" applyFont="1" applyFill="1" applyBorder="1" applyAlignment="1">
      <alignment horizontal="center" vertical="center" wrapText="1"/>
    </xf>
    <xf numFmtId="0" fontId="6" fillId="4" borderId="13" xfId="4" applyFont="1" applyFill="1" applyBorder="1" applyAlignment="1">
      <alignment vertical="center" wrapText="1"/>
    </xf>
    <xf numFmtId="0" fontId="10" fillId="4" borderId="2" xfId="4" applyFill="1" applyBorder="1" applyAlignment="1">
      <alignment horizontal="center" vertical="center" wrapText="1"/>
    </xf>
    <xf numFmtId="0" fontId="5" fillId="4" borderId="4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10" fillId="4" borderId="0" xfId="4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left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left" vertical="center" wrapText="1"/>
    </xf>
    <xf numFmtId="0" fontId="6" fillId="0" borderId="28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center"/>
    </xf>
    <xf numFmtId="0" fontId="6" fillId="4" borderId="0" xfId="4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Alignment="1">
      <alignment horizontal="center"/>
    </xf>
    <xf numFmtId="0" fontId="6" fillId="0" borderId="10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5" fillId="0" borderId="11" xfId="1" applyFont="1" applyFill="1" applyBorder="1" applyAlignment="1">
      <alignment horizontal="center" vertical="center"/>
    </xf>
    <xf numFmtId="2" fontId="5" fillId="2" borderId="37" xfId="1" applyNumberFormat="1" applyFont="1" applyFill="1" applyBorder="1" applyAlignment="1">
      <alignment horizontal="center" vertical="center" wrapText="1"/>
    </xf>
    <xf numFmtId="2" fontId="5" fillId="2" borderId="45" xfId="1" applyNumberFormat="1" applyFont="1" applyFill="1" applyBorder="1" applyAlignment="1">
      <alignment horizontal="center" vertical="center" wrapText="1"/>
    </xf>
    <xf numFmtId="2" fontId="5" fillId="2" borderId="34" xfId="1" applyNumberFormat="1" applyFont="1" applyFill="1" applyBorder="1" applyAlignment="1">
      <alignment horizontal="center" vertical="center" wrapText="1"/>
    </xf>
    <xf numFmtId="2" fontId="5" fillId="2" borderId="34" xfId="1" applyNumberFormat="1" applyFont="1" applyFill="1" applyBorder="1" applyAlignment="1">
      <alignment horizontal="center" vertical="center"/>
    </xf>
    <xf numFmtId="2" fontId="5" fillId="2" borderId="45" xfId="1" applyNumberFormat="1" applyFont="1" applyFill="1" applyBorder="1" applyAlignment="1">
      <alignment horizontal="center" vertical="center"/>
    </xf>
    <xf numFmtId="4" fontId="6" fillId="0" borderId="34" xfId="1" applyNumberFormat="1" applyFont="1" applyFill="1" applyBorder="1" applyAlignment="1">
      <alignment horizontal="center" vertical="center"/>
    </xf>
    <xf numFmtId="4" fontId="6" fillId="0" borderId="35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/>
    </xf>
    <xf numFmtId="4" fontId="6" fillId="0" borderId="4" xfId="1" applyNumberFormat="1" applyFont="1" applyFill="1" applyBorder="1" applyAlignment="1">
      <alignment horizontal="center" vertical="center"/>
    </xf>
    <xf numFmtId="4" fontId="6" fillId="0" borderId="5" xfId="1" applyNumberFormat="1" applyFont="1" applyFill="1" applyBorder="1" applyAlignment="1">
      <alignment horizontal="center" vertical="center"/>
    </xf>
    <xf numFmtId="4" fontId="6" fillId="0" borderId="33" xfId="1" applyNumberFormat="1" applyFont="1" applyFill="1" applyBorder="1" applyAlignment="1">
      <alignment horizontal="center" vertical="center"/>
    </xf>
    <xf numFmtId="4" fontId="6" fillId="0" borderId="32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indent="2"/>
    </xf>
    <xf numFmtId="0" fontId="6" fillId="0" borderId="2" xfId="1" applyFont="1" applyFill="1" applyBorder="1" applyAlignment="1">
      <alignment horizontal="left" vertical="center" indent="2"/>
    </xf>
    <xf numFmtId="0" fontId="6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169" fontId="6" fillId="0" borderId="41" xfId="1" applyNumberFormat="1" applyFont="1" applyFill="1" applyBorder="1" applyAlignment="1">
      <alignment horizontal="left" vertical="center" wrapText="1"/>
    </xf>
    <xf numFmtId="4" fontId="6" fillId="0" borderId="41" xfId="1" applyNumberFormat="1" applyFont="1" applyFill="1" applyBorder="1" applyAlignment="1">
      <alignment horizontal="left" vertical="center" wrapText="1"/>
    </xf>
    <xf numFmtId="167" fontId="6" fillId="0" borderId="18" xfId="1" applyNumberFormat="1" applyFont="1" applyFill="1" applyBorder="1" applyAlignment="1">
      <alignment horizontal="center" vertical="center"/>
    </xf>
    <xf numFmtId="167" fontId="6" fillId="0" borderId="20" xfId="1" applyNumberFormat="1" applyFont="1" applyFill="1" applyBorder="1" applyAlignment="1">
      <alignment horizontal="center" vertical="center"/>
    </xf>
    <xf numFmtId="2" fontId="6" fillId="0" borderId="58" xfId="1" applyNumberFormat="1" applyFont="1" applyFill="1" applyBorder="1" applyAlignment="1">
      <alignment horizontal="center" vertical="center" wrapText="1"/>
    </xf>
    <xf numFmtId="2" fontId="6" fillId="0" borderId="13" xfId="1" applyNumberFormat="1" applyFont="1" applyFill="1" applyBorder="1" applyAlignment="1">
      <alignment horizontal="center" vertical="center" wrapText="1"/>
    </xf>
    <xf numFmtId="0" fontId="5" fillId="3" borderId="53" xfId="1" applyFont="1" applyFill="1" applyBorder="1" applyAlignment="1">
      <alignment horizontal="center" vertical="center" wrapText="1"/>
    </xf>
    <xf numFmtId="0" fontId="5" fillId="3" borderId="71" xfId="1" applyFont="1" applyFill="1" applyBorder="1" applyAlignment="1">
      <alignment horizontal="center" vertical="center" wrapText="1"/>
    </xf>
    <xf numFmtId="0" fontId="5" fillId="3" borderId="51" xfId="1" applyFont="1" applyFill="1" applyBorder="1" applyAlignment="1">
      <alignment horizontal="center" vertical="center" wrapText="1"/>
    </xf>
    <xf numFmtId="0" fontId="5" fillId="3" borderId="54" xfId="1" applyFont="1" applyFill="1" applyBorder="1" applyAlignment="1">
      <alignment horizontal="center" vertical="center" wrapText="1"/>
    </xf>
    <xf numFmtId="0" fontId="6" fillId="4" borderId="41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10" fillId="4" borderId="17" xfId="4" applyFill="1" applyBorder="1" applyAlignment="1">
      <alignment horizontal="center" vertical="center" wrapText="1"/>
    </xf>
    <xf numFmtId="2" fontId="5" fillId="2" borderId="15" xfId="1" applyNumberFormat="1" applyFont="1" applyFill="1" applyBorder="1" applyAlignment="1">
      <alignment horizontal="center" vertical="center"/>
    </xf>
    <xf numFmtId="2" fontId="5" fillId="2" borderId="42" xfId="1" applyNumberFormat="1" applyFont="1" applyFill="1" applyBorder="1" applyAlignment="1">
      <alignment horizontal="center" vertical="center"/>
    </xf>
    <xf numFmtId="2" fontId="5" fillId="2" borderId="16" xfId="1" applyNumberFormat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>
      <alignment horizontal="center" vertical="center"/>
    </xf>
    <xf numFmtId="168" fontId="6" fillId="0" borderId="14" xfId="1" applyNumberFormat="1" applyFont="1" applyFill="1" applyBorder="1" applyAlignment="1">
      <alignment horizontal="center" vertical="center"/>
    </xf>
    <xf numFmtId="165" fontId="6" fillId="0" borderId="17" xfId="1" applyNumberFormat="1" applyFont="1" applyFill="1" applyBorder="1" applyAlignment="1">
      <alignment horizontal="center" vertical="center"/>
    </xf>
    <xf numFmtId="169" fontId="6" fillId="0" borderId="14" xfId="1" applyNumberFormat="1" applyFont="1" applyFill="1" applyBorder="1" applyAlignment="1">
      <alignment horizontal="center" vertical="center"/>
    </xf>
    <xf numFmtId="169" fontId="6" fillId="0" borderId="17" xfId="1" applyNumberFormat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left" vertical="center" indent="2"/>
    </xf>
    <xf numFmtId="0" fontId="6" fillId="0" borderId="72" xfId="1" applyFont="1" applyFill="1" applyBorder="1" applyAlignment="1">
      <alignment horizontal="left" vertical="center" indent="2"/>
    </xf>
    <xf numFmtId="0" fontId="6" fillId="0" borderId="50" xfId="1" applyFont="1" applyFill="1" applyBorder="1" applyAlignment="1">
      <alignment horizontal="left" indent="2"/>
    </xf>
    <xf numFmtId="0" fontId="6" fillId="0" borderId="54" xfId="1" applyFont="1" applyFill="1" applyBorder="1"/>
    <xf numFmtId="167" fontId="6" fillId="0" borderId="54" xfId="1" applyNumberFormat="1" applyFont="1" applyFill="1" applyBorder="1" applyAlignment="1">
      <alignment horizontal="center" vertical="center"/>
    </xf>
    <xf numFmtId="0" fontId="6" fillId="2" borderId="63" xfId="1" applyFont="1" applyFill="1" applyBorder="1"/>
    <xf numFmtId="0" fontId="6" fillId="2" borderId="45" xfId="1" applyFont="1" applyFill="1" applyBorder="1"/>
    <xf numFmtId="0" fontId="6" fillId="0" borderId="25" xfId="1" applyFont="1" applyFill="1" applyBorder="1"/>
    <xf numFmtId="0" fontId="6" fillId="2" borderId="33" xfId="1" applyFont="1" applyFill="1" applyBorder="1"/>
    <xf numFmtId="0" fontId="6" fillId="2" borderId="64" xfId="1" applyFont="1" applyFill="1" applyBorder="1"/>
    <xf numFmtId="0" fontId="6" fillId="2" borderId="32" xfId="1" applyFont="1" applyFill="1" applyBorder="1"/>
    <xf numFmtId="0" fontId="15" fillId="0" borderId="76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78" xfId="0" applyFont="1" applyBorder="1" applyAlignment="1">
      <alignment vertical="center" wrapText="1"/>
    </xf>
    <xf numFmtId="3" fontId="15" fillId="0" borderId="79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15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left" vertical="center" wrapText="1"/>
    </xf>
    <xf numFmtId="3" fontId="18" fillId="5" borderId="13" xfId="0" applyNumberFormat="1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3" fontId="18" fillId="5" borderId="13" xfId="0" applyNumberFormat="1" applyFont="1" applyFill="1" applyBorder="1" applyAlignment="1">
      <alignment horizontal="center" vertical="center" wrapText="1"/>
    </xf>
    <xf numFmtId="0" fontId="24" fillId="5" borderId="59" xfId="0" applyFont="1" applyFill="1" applyBorder="1" applyAlignment="1">
      <alignment horizontal="left" vertical="center" wrapText="1"/>
    </xf>
    <xf numFmtId="0" fontId="18" fillId="5" borderId="11" xfId="0" applyFont="1" applyFill="1" applyBorder="1" applyAlignment="1">
      <alignment horizontal="center" vertical="center"/>
    </xf>
    <xf numFmtId="0" fontId="15" fillId="5" borderId="59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6" fillId="0" borderId="0" xfId="1" applyFont="1" applyFill="1" applyAlignment="1">
      <alignment horizontal="right" vertical="top"/>
    </xf>
    <xf numFmtId="0" fontId="28" fillId="0" borderId="0" xfId="0" applyFont="1"/>
    <xf numFmtId="0" fontId="6" fillId="4" borderId="15" xfId="4" applyFont="1" applyFill="1" applyBorder="1" applyAlignment="1">
      <alignment vertical="center" wrapText="1"/>
    </xf>
    <xf numFmtId="0" fontId="5" fillId="3" borderId="34" xfId="1" applyFont="1" applyFill="1" applyBorder="1" applyAlignment="1">
      <alignment horizontal="center" vertical="center"/>
    </xf>
    <xf numFmtId="0" fontId="5" fillId="3" borderId="35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5" fillId="0" borderId="22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6" fillId="0" borderId="63" xfId="1" applyFont="1" applyFill="1" applyBorder="1" applyAlignment="1">
      <alignment horizontal="center" vertical="center" wrapText="1"/>
    </xf>
    <xf numFmtId="0" fontId="6" fillId="0" borderId="64" xfId="1" applyFont="1" applyFill="1" applyBorder="1" applyAlignment="1">
      <alignment horizontal="center" vertical="center" wrapText="1"/>
    </xf>
    <xf numFmtId="0" fontId="6" fillId="0" borderId="64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left" vertical="center" wrapText="1"/>
    </xf>
    <xf numFmtId="0" fontId="5" fillId="0" borderId="48" xfId="1" applyFont="1" applyFill="1" applyBorder="1" applyAlignment="1">
      <alignment horizontal="left" vertical="center" wrapText="1"/>
    </xf>
    <xf numFmtId="0" fontId="5" fillId="0" borderId="47" xfId="1" applyFont="1" applyFill="1" applyBorder="1" applyAlignment="1">
      <alignment horizontal="left" vertical="center" wrapText="1"/>
    </xf>
    <xf numFmtId="0" fontId="6" fillId="0" borderId="24" xfId="1" applyFont="1" applyFill="1" applyBorder="1" applyAlignment="1">
      <alignment horizontal="left" vertical="center" wrapText="1"/>
    </xf>
    <xf numFmtId="4" fontId="6" fillId="0" borderId="37" xfId="1" applyNumberFormat="1" applyFont="1" applyFill="1" applyBorder="1" applyAlignment="1">
      <alignment horizontal="center" vertical="center"/>
    </xf>
    <xf numFmtId="4" fontId="6" fillId="0" borderId="45" xfId="1" applyNumberFormat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/>
    </xf>
    <xf numFmtId="4" fontId="6" fillId="0" borderId="26" xfId="1" applyNumberFormat="1" applyFont="1" applyFill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/>
    </xf>
    <xf numFmtId="4" fontId="6" fillId="0" borderId="4" xfId="1" applyNumberFormat="1" applyFont="1" applyFill="1" applyBorder="1" applyAlignment="1">
      <alignment horizontal="center" vertical="center"/>
    </xf>
    <xf numFmtId="4" fontId="6" fillId="0" borderId="5" xfId="1" applyNumberFormat="1" applyFont="1" applyFill="1" applyBorder="1" applyAlignment="1">
      <alignment horizontal="center" vertical="center"/>
    </xf>
    <xf numFmtId="4" fontId="6" fillId="0" borderId="33" xfId="1" applyNumberFormat="1" applyFont="1" applyFill="1" applyBorder="1" applyAlignment="1">
      <alignment horizontal="center" vertical="center"/>
    </xf>
    <xf numFmtId="4" fontId="6" fillId="0" borderId="32" xfId="1" applyNumberFormat="1" applyFont="1" applyFill="1" applyBorder="1" applyAlignment="1">
      <alignment horizontal="center" vertical="center"/>
    </xf>
    <xf numFmtId="4" fontId="6" fillId="0" borderId="43" xfId="1" applyNumberFormat="1" applyFont="1" applyFill="1" applyBorder="1" applyAlignment="1">
      <alignment horizontal="center" vertical="center"/>
    </xf>
    <xf numFmtId="4" fontId="6" fillId="0" borderId="40" xfId="1" applyNumberFormat="1" applyFont="1" applyFill="1" applyBorder="1" applyAlignment="1">
      <alignment horizontal="center" vertical="center"/>
    </xf>
    <xf numFmtId="4" fontId="6" fillId="0" borderId="19" xfId="1" applyNumberFormat="1" applyFont="1" applyFill="1" applyBorder="1" applyAlignment="1">
      <alignment horizontal="center" vertical="center"/>
    </xf>
    <xf numFmtId="4" fontId="6" fillId="0" borderId="2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5" fillId="3" borderId="8" xfId="1" applyFont="1" applyFill="1" applyBorder="1" applyAlignment="1">
      <alignment horizontal="center" vertical="center"/>
    </xf>
    <xf numFmtId="0" fontId="5" fillId="3" borderId="42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37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 vertical="center" wrapText="1"/>
    </xf>
    <xf numFmtId="0" fontId="5" fillId="3" borderId="24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46" xfId="1" applyFont="1" applyFill="1" applyBorder="1" applyAlignment="1">
      <alignment horizontal="center" vertical="center" wrapText="1"/>
    </xf>
    <xf numFmtId="0" fontId="5" fillId="3" borderId="65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48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47" xfId="1" applyFont="1" applyFill="1" applyBorder="1" applyAlignment="1">
      <alignment horizontal="center" vertical="center" wrapText="1"/>
    </xf>
    <xf numFmtId="0" fontId="5" fillId="3" borderId="59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2" fontId="5" fillId="2" borderId="38" xfId="1" applyNumberFormat="1" applyFont="1" applyFill="1" applyBorder="1" applyAlignment="1">
      <alignment horizontal="center" vertical="center" wrapText="1"/>
    </xf>
    <xf numFmtId="2" fontId="5" fillId="2" borderId="31" xfId="1" applyNumberFormat="1" applyFont="1" applyFill="1" applyBorder="1" applyAlignment="1">
      <alignment horizontal="center" vertical="center" wrapText="1"/>
    </xf>
    <xf numFmtId="2" fontId="5" fillId="2" borderId="30" xfId="1" applyNumberFormat="1" applyFont="1" applyFill="1" applyBorder="1" applyAlignment="1">
      <alignment horizontal="center" vertical="center" wrapText="1"/>
    </xf>
    <xf numFmtId="2" fontId="5" fillId="2" borderId="37" xfId="1" applyNumberFormat="1" applyFont="1" applyFill="1" applyBorder="1" applyAlignment="1">
      <alignment horizontal="center" vertical="center" wrapText="1"/>
    </xf>
    <xf numFmtId="2" fontId="5" fillId="2" borderId="45" xfId="1" applyNumberFormat="1" applyFont="1" applyFill="1" applyBorder="1" applyAlignment="1">
      <alignment horizontal="center" vertical="center" wrapText="1"/>
    </xf>
    <xf numFmtId="2" fontId="5" fillId="2" borderId="34" xfId="1" applyNumberFormat="1" applyFont="1" applyFill="1" applyBorder="1" applyAlignment="1">
      <alignment horizontal="center" vertical="center" wrapText="1"/>
    </xf>
    <xf numFmtId="0" fontId="6" fillId="0" borderId="63" xfId="1" applyFont="1" applyFill="1" applyBorder="1" applyAlignment="1">
      <alignment horizontal="left" vertical="center" wrapText="1"/>
    </xf>
    <xf numFmtId="0" fontId="6" fillId="0" borderId="35" xfId="1" applyFont="1" applyFill="1" applyBorder="1" applyAlignment="1">
      <alignment horizontal="left" vertical="center" wrapText="1"/>
    </xf>
    <xf numFmtId="4" fontId="6" fillId="0" borderId="34" xfId="1" applyNumberFormat="1" applyFont="1" applyFill="1" applyBorder="1" applyAlignment="1">
      <alignment horizontal="center" vertical="center"/>
    </xf>
    <xf numFmtId="4" fontId="6" fillId="0" borderId="35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4" fontId="9" fillId="0" borderId="2" xfId="1" applyNumberFormat="1" applyFont="1" applyFill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indent="2"/>
    </xf>
    <xf numFmtId="0" fontId="6" fillId="0" borderId="2" xfId="1" applyFont="1" applyFill="1" applyBorder="1" applyAlignment="1">
      <alignment horizontal="left" vertical="center" indent="2"/>
    </xf>
    <xf numFmtId="0" fontId="6" fillId="0" borderId="6" xfId="1" applyFont="1" applyFill="1" applyBorder="1" applyAlignment="1">
      <alignment horizontal="left" vertical="center" indent="2"/>
    </xf>
    <xf numFmtId="0" fontId="5" fillId="0" borderId="65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59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 wrapText="1"/>
    </xf>
    <xf numFmtId="2" fontId="5" fillId="2" borderId="34" xfId="1" applyNumberFormat="1" applyFont="1" applyFill="1" applyBorder="1" applyAlignment="1">
      <alignment horizontal="center" vertical="center"/>
    </xf>
    <xf numFmtId="2" fontId="5" fillId="2" borderId="45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2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4" xfId="1" applyFont="1" applyFill="1" applyBorder="1" applyAlignment="1">
      <alignment horizontal="center" vertical="center" wrapText="1"/>
    </xf>
    <xf numFmtId="2" fontId="5" fillId="2" borderId="30" xfId="1" applyNumberFormat="1" applyFont="1" applyFill="1" applyBorder="1" applyAlignment="1">
      <alignment horizontal="center" vertical="center"/>
    </xf>
    <xf numFmtId="2" fontId="5" fillId="2" borderId="31" xfId="1" applyNumberFormat="1" applyFont="1" applyFill="1" applyBorder="1" applyAlignment="1">
      <alignment horizontal="center" vertical="center"/>
    </xf>
    <xf numFmtId="0" fontId="5" fillId="0" borderId="63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left" vertical="center" wrapText="1"/>
    </xf>
    <xf numFmtId="0" fontId="5" fillId="0" borderId="43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>
      <alignment horizontal="center" vertical="center"/>
    </xf>
    <xf numFmtId="168" fontId="9" fillId="0" borderId="2" xfId="1" applyNumberFormat="1" applyFont="1" applyFill="1" applyBorder="1" applyAlignment="1">
      <alignment horizontal="center" vertical="center"/>
    </xf>
    <xf numFmtId="168" fontId="9" fillId="0" borderId="3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left" vertical="center" wrapText="1"/>
    </xf>
    <xf numFmtId="0" fontId="5" fillId="0" borderId="63" xfId="1" applyFont="1" applyFill="1" applyBorder="1" applyAlignment="1">
      <alignment horizontal="left" vertical="center" wrapText="1"/>
    </xf>
    <xf numFmtId="0" fontId="5" fillId="0" borderId="45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left" vertical="center"/>
    </xf>
    <xf numFmtId="49" fontId="5" fillId="0" borderId="10" xfId="1" applyNumberFormat="1" applyFont="1" applyFill="1" applyBorder="1" applyAlignment="1">
      <alignment horizontal="center" vertical="center" wrapText="1"/>
    </xf>
    <xf numFmtId="49" fontId="5" fillId="0" borderId="24" xfId="1" applyNumberFormat="1" applyFont="1" applyFill="1" applyBorder="1" applyAlignment="1">
      <alignment horizontal="center" vertical="center" wrapText="1"/>
    </xf>
    <xf numFmtId="49" fontId="5" fillId="0" borderId="11" xfId="1" applyNumberFormat="1" applyFont="1" applyFill="1" applyBorder="1" applyAlignment="1">
      <alignment horizontal="center" vertical="center" wrapText="1"/>
    </xf>
    <xf numFmtId="0" fontId="9" fillId="0" borderId="49" xfId="1" applyFont="1" applyFill="1" applyBorder="1" applyAlignment="1">
      <alignment horizontal="center"/>
    </xf>
    <xf numFmtId="0" fontId="9" fillId="0" borderId="70" xfId="1" applyFont="1" applyFill="1" applyBorder="1" applyAlignment="1">
      <alignment horizontal="center"/>
    </xf>
    <xf numFmtId="0" fontId="9" fillId="0" borderId="18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center"/>
    </xf>
    <xf numFmtId="0" fontId="9" fillId="0" borderId="63" xfId="1" applyFont="1" applyFill="1" applyBorder="1" applyAlignment="1">
      <alignment horizontal="center"/>
    </xf>
    <xf numFmtId="0" fontId="9" fillId="0" borderId="35" xfId="1" applyFont="1" applyFill="1" applyBorder="1" applyAlignment="1">
      <alignment horizontal="center"/>
    </xf>
    <xf numFmtId="4" fontId="9" fillId="0" borderId="19" xfId="1" applyNumberFormat="1" applyFont="1" applyFill="1" applyBorder="1" applyAlignment="1">
      <alignment horizontal="center" vertical="center"/>
    </xf>
    <xf numFmtId="4" fontId="9" fillId="0" borderId="9" xfId="1" applyNumberFormat="1" applyFont="1" applyFill="1" applyBorder="1" applyAlignment="1">
      <alignment horizontal="center" vertical="center"/>
    </xf>
    <xf numFmtId="4" fontId="9" fillId="0" borderId="20" xfId="1" applyNumberFormat="1" applyFont="1" applyFill="1" applyBorder="1" applyAlignment="1">
      <alignment horizontal="center" vertical="center"/>
    </xf>
    <xf numFmtId="4" fontId="12" fillId="0" borderId="49" xfId="1" applyNumberFormat="1" applyFont="1" applyFill="1" applyBorder="1" applyAlignment="1">
      <alignment horizontal="center" vertical="center"/>
    </xf>
    <xf numFmtId="4" fontId="12" fillId="0" borderId="70" xfId="1" applyNumberFormat="1" applyFont="1" applyFill="1" applyBorder="1" applyAlignment="1">
      <alignment horizontal="center" vertical="center"/>
    </xf>
    <xf numFmtId="4" fontId="12" fillId="0" borderId="18" xfId="1" applyNumberFormat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left" vertical="center" wrapText="1"/>
    </xf>
    <xf numFmtId="0" fontId="5" fillId="4" borderId="7" xfId="1" applyFont="1" applyFill="1" applyBorder="1" applyAlignment="1">
      <alignment horizontal="left" vertical="center" wrapText="1"/>
    </xf>
    <xf numFmtId="0" fontId="5" fillId="4" borderId="15" xfId="1" applyFont="1" applyFill="1" applyBorder="1" applyAlignment="1">
      <alignment horizontal="left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horizontal="left" vertical="center" wrapText="1"/>
    </xf>
    <xf numFmtId="4" fontId="9" fillId="0" borderId="34" xfId="1" applyNumberFormat="1" applyFont="1" applyFill="1" applyBorder="1" applyAlignment="1">
      <alignment horizontal="center" vertical="center"/>
    </xf>
    <xf numFmtId="4" fontId="9" fillId="0" borderId="63" xfId="1" applyNumberFormat="1" applyFont="1" applyFill="1" applyBorder="1" applyAlignment="1">
      <alignment horizontal="center" vertical="center"/>
    </xf>
    <xf numFmtId="4" fontId="9" fillId="0" borderId="35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 wrapText="1"/>
    </xf>
    <xf numFmtId="0" fontId="5" fillId="0" borderId="20" xfId="1" applyFont="1" applyFill="1" applyBorder="1" applyAlignment="1">
      <alignment horizontal="left" vertical="center" wrapText="1"/>
    </xf>
    <xf numFmtId="0" fontId="5" fillId="0" borderId="32" xfId="1" applyFont="1" applyFill="1" applyBorder="1" applyAlignment="1">
      <alignment horizontal="left" vertical="center" wrapText="1"/>
    </xf>
    <xf numFmtId="0" fontId="5" fillId="0" borderId="40" xfId="1" applyFont="1" applyFill="1" applyBorder="1" applyAlignment="1">
      <alignment horizontal="left" vertical="center" wrapText="1"/>
    </xf>
    <xf numFmtId="0" fontId="6" fillId="0" borderId="54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left" wrapText="1"/>
    </xf>
    <xf numFmtId="0" fontId="5" fillId="0" borderId="60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5" fillId="0" borderId="56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indent="2"/>
    </xf>
    <xf numFmtId="0" fontId="6" fillId="0" borderId="64" xfId="1" applyFont="1" applyFill="1" applyBorder="1" applyAlignment="1">
      <alignment horizontal="left" vertical="center" indent="2"/>
    </xf>
    <xf numFmtId="0" fontId="6" fillId="0" borderId="32" xfId="1" applyFont="1" applyFill="1" applyBorder="1" applyAlignment="1">
      <alignment horizontal="left" vertical="center" indent="2"/>
    </xf>
    <xf numFmtId="4" fontId="9" fillId="0" borderId="4" xfId="1" applyNumberFormat="1" applyFont="1" applyFill="1" applyBorder="1" applyAlignment="1">
      <alignment horizontal="center" vertical="center"/>
    </xf>
    <xf numFmtId="4" fontId="9" fillId="0" borderId="64" xfId="1" applyNumberFormat="1" applyFont="1" applyFill="1" applyBorder="1" applyAlignment="1">
      <alignment horizontal="center" vertical="center"/>
    </xf>
    <xf numFmtId="4" fontId="9" fillId="0" borderId="5" xfId="1" applyNumberFormat="1" applyFont="1" applyFill="1" applyBorder="1" applyAlignment="1">
      <alignment horizontal="center" vertical="center"/>
    </xf>
    <xf numFmtId="4" fontId="9" fillId="0" borderId="43" xfId="1" applyNumberFormat="1" applyFont="1" applyFill="1" applyBorder="1" applyAlignment="1">
      <alignment horizontal="center" vertical="center"/>
    </xf>
    <xf numFmtId="4" fontId="9" fillId="0" borderId="75" xfId="1" applyNumberFormat="1" applyFont="1" applyFill="1" applyBorder="1" applyAlignment="1">
      <alignment horizontal="center" vertical="center"/>
    </xf>
    <xf numFmtId="4" fontId="9" fillId="0" borderId="40" xfId="1" applyNumberFormat="1" applyFont="1" applyFill="1" applyBorder="1" applyAlignment="1">
      <alignment horizontal="center" vertical="center"/>
    </xf>
    <xf numFmtId="4" fontId="9" fillId="0" borderId="72" xfId="1" applyNumberFormat="1" applyFont="1" applyFill="1" applyBorder="1" applyAlignment="1">
      <alignment horizontal="center" vertical="center"/>
    </xf>
    <xf numFmtId="4" fontId="9" fillId="0" borderId="52" xfId="1" applyNumberFormat="1" applyFont="1" applyFill="1" applyBorder="1" applyAlignment="1">
      <alignment horizontal="center" vertical="center"/>
    </xf>
    <xf numFmtId="0" fontId="9" fillId="0" borderId="71" xfId="1" applyFont="1" applyFill="1" applyBorder="1" applyAlignment="1">
      <alignment horizontal="center" vertical="center"/>
    </xf>
    <xf numFmtId="0" fontId="9" fillId="0" borderId="73" xfId="1" applyFont="1" applyFill="1" applyBorder="1" applyAlignment="1">
      <alignment horizontal="center" vertical="center"/>
    </xf>
    <xf numFmtId="0" fontId="9" fillId="0" borderId="74" xfId="1" applyFont="1" applyFill="1" applyBorder="1" applyAlignment="1">
      <alignment horizontal="center" vertical="center"/>
    </xf>
    <xf numFmtId="0" fontId="9" fillId="0" borderId="51" xfId="1" applyFont="1" applyFill="1" applyBorder="1" applyAlignment="1">
      <alignment horizontal="center" vertical="center"/>
    </xf>
    <xf numFmtId="0" fontId="9" fillId="0" borderId="7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4" fontId="6" fillId="0" borderId="49" xfId="1" applyNumberFormat="1" applyFont="1" applyFill="1" applyBorder="1" applyAlignment="1">
      <alignment horizontal="center" vertical="center"/>
    </xf>
    <xf numFmtId="4" fontId="6" fillId="0" borderId="18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4" fontId="6" fillId="0" borderId="60" xfId="1" applyNumberFormat="1" applyFont="1" applyFill="1" applyBorder="1" applyAlignment="1">
      <alignment horizontal="center" vertical="center"/>
    </xf>
    <xf numFmtId="4" fontId="6" fillId="0" borderId="69" xfId="1" applyNumberFormat="1" applyFont="1" applyFill="1" applyBorder="1" applyAlignment="1">
      <alignment horizontal="center" vertical="center"/>
    </xf>
    <xf numFmtId="4" fontId="6" fillId="0" borderId="61" xfId="1" applyNumberFormat="1" applyFont="1" applyFill="1" applyBorder="1" applyAlignment="1">
      <alignment horizontal="center" vertical="center"/>
    </xf>
    <xf numFmtId="4" fontId="6" fillId="0" borderId="62" xfId="1" applyNumberFormat="1" applyFont="1" applyFill="1" applyBorder="1" applyAlignment="1">
      <alignment horizontal="center" vertical="center"/>
    </xf>
    <xf numFmtId="0" fontId="29" fillId="0" borderId="0" xfId="1" applyFont="1" applyFill="1" applyAlignment="1">
      <alignment horizontal="center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15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0" fillId="0" borderId="80" xfId="0" applyBorder="1" applyAlignment="1">
      <alignment horizontal="right"/>
    </xf>
    <xf numFmtId="0" fontId="23" fillId="0" borderId="0" xfId="0" applyFont="1" applyAlignment="1">
      <alignment horizontal="center" wrapText="1"/>
    </xf>
    <xf numFmtId="3" fontId="15" fillId="5" borderId="14" xfId="0" applyNumberFormat="1" applyFont="1" applyFill="1" applyBorder="1" applyAlignment="1">
      <alignment horizontal="center" vertical="center"/>
    </xf>
    <xf numFmtId="3" fontId="15" fillId="5" borderId="1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 wrapText="1"/>
    </xf>
    <xf numFmtId="0" fontId="5" fillId="0" borderId="4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42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2" fontId="8" fillId="2" borderId="26" xfId="1" applyNumberFormat="1" applyFont="1" applyFill="1" applyBorder="1" applyAlignment="1">
      <alignment horizontal="center" vertical="center" wrapText="1"/>
    </xf>
    <xf numFmtId="2" fontId="8" fillId="2" borderId="6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/>
    </xf>
    <xf numFmtId="2" fontId="8" fillId="2" borderId="3" xfId="1" applyNumberFormat="1" applyFont="1" applyFill="1" applyBorder="1" applyAlignment="1">
      <alignment horizontal="center" vertical="center"/>
    </xf>
    <xf numFmtId="166" fontId="8" fillId="0" borderId="26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/>
    </xf>
    <xf numFmtId="2" fontId="8" fillId="0" borderId="3" xfId="1" applyNumberFormat="1" applyFont="1" applyFill="1" applyBorder="1" applyAlignment="1">
      <alignment horizontal="center" vertical="center"/>
    </xf>
    <xf numFmtId="2" fontId="8" fillId="2" borderId="6" xfId="1" applyNumberFormat="1" applyFont="1" applyFill="1" applyBorder="1" applyAlignment="1">
      <alignment horizontal="center" vertical="center"/>
    </xf>
    <xf numFmtId="4" fontId="6" fillId="2" borderId="26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33" xfId="1" applyNumberFormat="1" applyFont="1" applyFill="1" applyBorder="1" applyAlignment="1">
      <alignment horizontal="center" vertical="center"/>
    </xf>
    <xf numFmtId="4" fontId="6" fillId="2" borderId="32" xfId="1" applyNumberFormat="1" applyFont="1" applyFill="1" applyBorder="1" applyAlignment="1">
      <alignment horizontal="center" vertical="center"/>
    </xf>
    <xf numFmtId="4" fontId="6" fillId="2" borderId="4" xfId="1" applyNumberFormat="1" applyFont="1" applyFill="1" applyBorder="1" applyAlignment="1">
      <alignment horizontal="center" vertical="center"/>
    </xf>
    <xf numFmtId="2" fontId="8" fillId="0" borderId="26" xfId="1" applyNumberFormat="1" applyFont="1" applyFill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center" vertical="center"/>
    </xf>
    <xf numFmtId="4" fontId="7" fillId="2" borderId="32" xfId="1" applyNumberFormat="1" applyFont="1" applyFill="1" applyBorder="1" applyAlignment="1">
      <alignment horizontal="center" vertical="center"/>
    </xf>
    <xf numFmtId="4" fontId="7" fillId="0" borderId="33" xfId="1" applyNumberFormat="1" applyFont="1" applyFill="1" applyBorder="1" applyAlignment="1">
      <alignment horizontal="center" vertical="center"/>
    </xf>
    <xf numFmtId="4" fontId="7" fillId="0" borderId="5" xfId="1" applyNumberFormat="1" applyFont="1" applyFill="1" applyBorder="1" applyAlignment="1">
      <alignment horizontal="center" vertical="center"/>
    </xf>
    <xf numFmtId="2" fontId="8" fillId="0" borderId="26" xfId="1" applyNumberFormat="1" applyFont="1" applyFill="1" applyBorder="1" applyAlignment="1">
      <alignment horizontal="center" vertical="center" wrapText="1"/>
    </xf>
    <xf numFmtId="2" fontId="8" fillId="0" borderId="6" xfId="1" applyNumberFormat="1" applyFont="1" applyFill="1" applyBorder="1" applyAlignment="1">
      <alignment horizontal="center" vertical="center" wrapText="1"/>
    </xf>
    <xf numFmtId="2" fontId="5" fillId="0" borderId="49" xfId="1" applyNumberFormat="1" applyFont="1" applyFill="1" applyBorder="1" applyAlignment="1">
      <alignment horizontal="center" vertical="center" wrapText="1"/>
    </xf>
    <xf numFmtId="2" fontId="5" fillId="0" borderId="18" xfId="1" applyNumberFormat="1" applyFont="1" applyFill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2"/>
    <cellStyle name="Обычный_Тарифы на 2010 год сравнение по 10-му году" xfId="1"/>
    <cellStyle name="Стиль 1" xfId="3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tenergosbyt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atenergosbyt.r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1"/>
  <sheetViews>
    <sheetView view="pageBreakPreview" zoomScale="70" zoomScaleNormal="60" zoomScaleSheetLayoutView="70" workbookViewId="0">
      <selection activeCell="AD44" sqref="AD44"/>
    </sheetView>
  </sheetViews>
  <sheetFormatPr defaultRowHeight="15.75" x14ac:dyDescent="0.25"/>
  <cols>
    <col min="1" max="1" width="6.140625" style="2" customWidth="1"/>
    <col min="2" max="2" width="25.42578125" style="2" customWidth="1"/>
    <col min="3" max="4" width="19.5703125" style="2" customWidth="1"/>
    <col min="5" max="5" width="17.42578125" style="2" customWidth="1"/>
    <col min="6" max="8" width="16.5703125" style="37" hidden="1" customWidth="1"/>
    <col min="9" max="9" width="1.7109375" style="37" hidden="1" customWidth="1"/>
    <col min="10" max="13" width="16.5703125" style="2" hidden="1" customWidth="1"/>
    <col min="14" max="17" width="16.5703125" style="2" customWidth="1"/>
    <col min="18" max="18" width="16.5703125" style="2" hidden="1" customWidth="1"/>
    <col min="19" max="19" width="49.5703125" style="2" customWidth="1"/>
    <col min="20" max="20" width="17.7109375" style="270" hidden="1" customWidth="1"/>
    <col min="21" max="21" width="17" style="270" hidden="1" customWidth="1"/>
    <col min="22" max="22" width="14.85546875" style="270" hidden="1" customWidth="1"/>
    <col min="23" max="23" width="15" style="2" hidden="1" customWidth="1"/>
    <col min="24" max="27" width="9.140625" style="2"/>
    <col min="28" max="28" width="8.7109375" style="2" customWidth="1"/>
    <col min="29" max="16384" width="9.140625" style="2"/>
  </cols>
  <sheetData>
    <row r="1" spans="1:23" x14ac:dyDescent="0.25">
      <c r="A1" s="403" t="s">
        <v>76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263"/>
    </row>
    <row r="2" spans="1:23" ht="16.5" thickBot="1" x14ac:dyDescent="0.3"/>
    <row r="3" spans="1:23" ht="16.5" thickBot="1" x14ac:dyDescent="0.3">
      <c r="A3" s="411" t="s">
        <v>0</v>
      </c>
      <c r="B3" s="414" t="s">
        <v>1</v>
      </c>
      <c r="C3" s="415"/>
      <c r="D3" s="416"/>
      <c r="E3" s="411" t="s">
        <v>2</v>
      </c>
      <c r="J3" s="408" t="s">
        <v>68</v>
      </c>
      <c r="K3" s="409"/>
      <c r="L3" s="409"/>
      <c r="M3" s="410"/>
      <c r="N3" s="409" t="s">
        <v>69</v>
      </c>
      <c r="O3" s="409"/>
      <c r="P3" s="409"/>
      <c r="Q3" s="410"/>
      <c r="R3" s="423" t="s">
        <v>83</v>
      </c>
      <c r="S3" s="411" t="s">
        <v>3</v>
      </c>
      <c r="T3" s="365" t="s">
        <v>117</v>
      </c>
      <c r="U3" s="366"/>
      <c r="V3" s="367" t="s">
        <v>118</v>
      </c>
      <c r="W3" s="367" t="s">
        <v>119</v>
      </c>
    </row>
    <row r="4" spans="1:23" ht="19.5" customHeight="1" thickBot="1" x14ac:dyDescent="0.3">
      <c r="A4" s="412"/>
      <c r="B4" s="417"/>
      <c r="C4" s="418"/>
      <c r="D4" s="419"/>
      <c r="E4" s="412"/>
      <c r="F4" s="404" t="s">
        <v>40</v>
      </c>
      <c r="G4" s="405"/>
      <c r="H4" s="406" t="s">
        <v>41</v>
      </c>
      <c r="I4" s="405"/>
      <c r="J4" s="363" t="s">
        <v>56</v>
      </c>
      <c r="K4" s="364"/>
      <c r="L4" s="407" t="s">
        <v>57</v>
      </c>
      <c r="M4" s="364"/>
      <c r="N4" s="363" t="s">
        <v>56</v>
      </c>
      <c r="O4" s="364"/>
      <c r="P4" s="407" t="s">
        <v>57</v>
      </c>
      <c r="Q4" s="364"/>
      <c r="R4" s="424"/>
      <c r="S4" s="412"/>
      <c r="T4" s="363" t="s">
        <v>56</v>
      </c>
      <c r="U4" s="364"/>
      <c r="V4" s="368"/>
      <c r="W4" s="368"/>
    </row>
    <row r="5" spans="1:23" ht="43.5" customHeight="1" thickBot="1" x14ac:dyDescent="0.3">
      <c r="A5" s="413"/>
      <c r="B5" s="420"/>
      <c r="C5" s="421"/>
      <c r="D5" s="422"/>
      <c r="E5" s="413"/>
      <c r="F5" s="135" t="s">
        <v>42</v>
      </c>
      <c r="G5" s="136" t="s">
        <v>43</v>
      </c>
      <c r="H5" s="137" t="s">
        <v>42</v>
      </c>
      <c r="I5" s="136" t="s">
        <v>43</v>
      </c>
      <c r="J5" s="137" t="s">
        <v>42</v>
      </c>
      <c r="K5" s="138" t="s">
        <v>43</v>
      </c>
      <c r="L5" s="135" t="s">
        <v>42</v>
      </c>
      <c r="M5" s="138" t="s">
        <v>43</v>
      </c>
      <c r="N5" s="137" t="s">
        <v>42</v>
      </c>
      <c r="O5" s="138" t="s">
        <v>43</v>
      </c>
      <c r="P5" s="135" t="s">
        <v>42</v>
      </c>
      <c r="Q5" s="138" t="s">
        <v>43</v>
      </c>
      <c r="R5" s="425"/>
      <c r="S5" s="412"/>
      <c r="T5" s="137" t="s">
        <v>42</v>
      </c>
      <c r="U5" s="138" t="s">
        <v>43</v>
      </c>
      <c r="V5" s="369"/>
      <c r="W5" s="369"/>
    </row>
    <row r="6" spans="1:23" ht="58.5" customHeight="1" thickBot="1" x14ac:dyDescent="0.3">
      <c r="A6" s="262">
        <v>1</v>
      </c>
      <c r="B6" s="496" t="s">
        <v>108</v>
      </c>
      <c r="C6" s="497"/>
      <c r="D6" s="498"/>
      <c r="E6" s="259" t="s">
        <v>110</v>
      </c>
      <c r="F6" s="255"/>
      <c r="G6" s="255"/>
      <c r="H6" s="256"/>
      <c r="I6" s="254"/>
      <c r="J6" s="499" t="s">
        <v>113</v>
      </c>
      <c r="K6" s="500"/>
      <c r="L6" s="500"/>
      <c r="M6" s="500"/>
      <c r="N6" s="500"/>
      <c r="O6" s="500"/>
      <c r="P6" s="500"/>
      <c r="Q6" s="500"/>
      <c r="R6" s="500"/>
      <c r="S6" s="261" t="s">
        <v>111</v>
      </c>
      <c r="T6" s="264"/>
    </row>
    <row r="7" spans="1:23" ht="40.5" customHeight="1" thickBot="1" x14ac:dyDescent="0.3">
      <c r="A7" s="225">
        <v>1</v>
      </c>
      <c r="B7" s="388" t="s">
        <v>109</v>
      </c>
      <c r="C7" s="389"/>
      <c r="D7" s="390"/>
      <c r="E7" s="176" t="s">
        <v>112</v>
      </c>
      <c r="F7" s="177"/>
      <c r="G7" s="162"/>
      <c r="H7" s="161"/>
      <c r="I7" s="178"/>
      <c r="J7" s="207">
        <f>95.393/100</f>
        <v>0.95393000000000006</v>
      </c>
      <c r="K7" s="191">
        <f>95.522/100</f>
        <v>0.95522000000000007</v>
      </c>
      <c r="L7" s="207">
        <f>J7*1.18</f>
        <v>1.1256374</v>
      </c>
      <c r="M7" s="191">
        <f>K7*1.18</f>
        <v>1.1271595999999999</v>
      </c>
      <c r="N7" s="257">
        <f>98.525/100</f>
        <v>0.98525000000000007</v>
      </c>
      <c r="O7" s="258">
        <f>98.612/100</f>
        <v>0.98612</v>
      </c>
      <c r="P7" s="257">
        <f>N7*1.18</f>
        <v>1.162595</v>
      </c>
      <c r="Q7" s="258">
        <f>O7*1.18</f>
        <v>1.1636215999999999</v>
      </c>
      <c r="R7" s="198">
        <f>O7/K7-1</f>
        <v>3.2348568916061193E-2</v>
      </c>
      <c r="S7" s="260" t="s">
        <v>114</v>
      </c>
      <c r="T7" s="271"/>
    </row>
    <row r="8" spans="1:23" s="111" customFormat="1" ht="45" hidden="1" customHeight="1" thickBot="1" x14ac:dyDescent="0.3">
      <c r="A8" s="477" t="s">
        <v>58</v>
      </c>
      <c r="B8" s="426" t="s">
        <v>77</v>
      </c>
      <c r="C8" s="459"/>
      <c r="D8" s="460"/>
      <c r="E8" s="169" t="s">
        <v>59</v>
      </c>
      <c r="F8" s="186"/>
      <c r="G8" s="186"/>
      <c r="H8" s="186"/>
      <c r="I8" s="188"/>
      <c r="J8" s="438">
        <f>2.21+1.01+0.14+2.56</f>
        <v>5.92</v>
      </c>
      <c r="K8" s="439"/>
      <c r="L8" s="386">
        <f>J8*1.18</f>
        <v>6.9855999999999998</v>
      </c>
      <c r="M8" s="387"/>
      <c r="N8" s="438" t="s">
        <v>62</v>
      </c>
      <c r="O8" s="439"/>
      <c r="P8" s="386" t="s">
        <v>62</v>
      </c>
      <c r="Q8" s="387"/>
      <c r="R8" s="201" t="s">
        <v>62</v>
      </c>
      <c r="S8" s="108"/>
      <c r="T8" s="272"/>
      <c r="U8" s="263"/>
      <c r="V8" s="263"/>
    </row>
    <row r="9" spans="1:23" s="111" customFormat="1" ht="51" customHeight="1" thickBot="1" x14ac:dyDescent="0.3">
      <c r="A9" s="478"/>
      <c r="B9" s="427"/>
      <c r="C9" s="455" t="s">
        <v>84</v>
      </c>
      <c r="D9" s="463"/>
      <c r="E9" s="220" t="s">
        <v>80</v>
      </c>
      <c r="F9" s="209"/>
      <c r="G9" s="209"/>
      <c r="H9" s="209"/>
      <c r="I9" s="210"/>
      <c r="J9" s="211"/>
      <c r="K9" s="212"/>
      <c r="L9" s="213"/>
      <c r="M9" s="213"/>
      <c r="N9" s="401" t="s">
        <v>62</v>
      </c>
      <c r="O9" s="402"/>
      <c r="P9" s="401">
        <v>550</v>
      </c>
      <c r="Q9" s="402"/>
      <c r="R9" s="214"/>
      <c r="S9" s="229" t="s">
        <v>88</v>
      </c>
      <c r="T9" s="272"/>
      <c r="U9" s="263"/>
      <c r="V9" s="263"/>
    </row>
    <row r="10" spans="1:23" s="111" customFormat="1" ht="47.25" customHeight="1" x14ac:dyDescent="0.25">
      <c r="A10" s="478"/>
      <c r="B10" s="427"/>
      <c r="C10" s="455" t="s">
        <v>85</v>
      </c>
      <c r="D10" s="222" t="s">
        <v>78</v>
      </c>
      <c r="E10" s="220" t="s">
        <v>80</v>
      </c>
      <c r="F10" s="185"/>
      <c r="G10" s="185"/>
      <c r="H10" s="185"/>
      <c r="I10" s="189"/>
      <c r="J10" s="401" t="s">
        <v>62</v>
      </c>
      <c r="K10" s="402"/>
      <c r="L10" s="401" t="s">
        <v>62</v>
      </c>
      <c r="M10" s="402"/>
      <c r="N10" s="391">
        <v>19602</v>
      </c>
      <c r="O10" s="392"/>
      <c r="P10" s="393">
        <f t="shared" ref="P10:P14" si="0">N10*1.18</f>
        <v>23130.36</v>
      </c>
      <c r="Q10" s="394"/>
      <c r="R10" s="202" t="s">
        <v>62</v>
      </c>
      <c r="S10" s="370" t="s">
        <v>87</v>
      </c>
      <c r="T10" s="272"/>
      <c r="U10" s="263"/>
      <c r="V10" s="263"/>
    </row>
    <row r="11" spans="1:23" s="111" customFormat="1" ht="47.25" customHeight="1" thickBot="1" x14ac:dyDescent="0.3">
      <c r="A11" s="478"/>
      <c r="B11" s="427"/>
      <c r="C11" s="455"/>
      <c r="D11" s="222" t="s">
        <v>79</v>
      </c>
      <c r="E11" s="221" t="s">
        <v>80</v>
      </c>
      <c r="F11" s="187"/>
      <c r="G11" s="187"/>
      <c r="H11" s="187"/>
      <c r="I11" s="190"/>
      <c r="J11" s="399" t="s">
        <v>62</v>
      </c>
      <c r="K11" s="400"/>
      <c r="L11" s="399" t="s">
        <v>62</v>
      </c>
      <c r="M11" s="400"/>
      <c r="N11" s="395">
        <v>14645</v>
      </c>
      <c r="O11" s="396"/>
      <c r="P11" s="397">
        <f t="shared" si="0"/>
        <v>17281.099999999999</v>
      </c>
      <c r="Q11" s="398"/>
      <c r="R11" s="219" t="s">
        <v>62</v>
      </c>
      <c r="S11" s="385"/>
      <c r="T11" s="272"/>
      <c r="U11" s="263"/>
      <c r="V11" s="263"/>
    </row>
    <row r="12" spans="1:23" s="111" customFormat="1" ht="47.25" customHeight="1" thickBot="1" x14ac:dyDescent="0.3">
      <c r="A12" s="478"/>
      <c r="B12" s="427"/>
      <c r="C12" s="455" t="s">
        <v>86</v>
      </c>
      <c r="D12" s="222" t="s">
        <v>78</v>
      </c>
      <c r="E12" s="221" t="s">
        <v>59</v>
      </c>
      <c r="F12" s="215"/>
      <c r="G12" s="216"/>
      <c r="H12" s="217"/>
      <c r="I12" s="215"/>
      <c r="J12" s="184"/>
      <c r="K12" s="150"/>
      <c r="L12" s="218"/>
      <c r="M12" s="150"/>
      <c r="N12" s="391">
        <v>943</v>
      </c>
      <c r="O12" s="392"/>
      <c r="P12" s="393">
        <f t="shared" si="0"/>
        <v>1112.74</v>
      </c>
      <c r="Q12" s="394"/>
      <c r="R12" s="201"/>
      <c r="S12" s="385"/>
      <c r="T12" s="272"/>
      <c r="U12" s="263"/>
      <c r="V12" s="263"/>
    </row>
    <row r="13" spans="1:23" s="111" customFormat="1" ht="47.25" customHeight="1" thickBot="1" x14ac:dyDescent="0.3">
      <c r="A13" s="479"/>
      <c r="B13" s="428"/>
      <c r="C13" s="456"/>
      <c r="D13" s="223" t="s">
        <v>79</v>
      </c>
      <c r="E13" s="221" t="s">
        <v>59</v>
      </c>
      <c r="F13" s="215"/>
      <c r="G13" s="216"/>
      <c r="H13" s="217"/>
      <c r="I13" s="215"/>
      <c r="J13" s="184"/>
      <c r="K13" s="150"/>
      <c r="L13" s="218"/>
      <c r="M13" s="150"/>
      <c r="N13" s="395">
        <v>704</v>
      </c>
      <c r="O13" s="396"/>
      <c r="P13" s="397">
        <f t="shared" si="0"/>
        <v>830.71999999999991</v>
      </c>
      <c r="Q13" s="398"/>
      <c r="R13" s="203"/>
      <c r="S13" s="371"/>
      <c r="T13" s="272"/>
      <c r="U13" s="263"/>
      <c r="V13" s="263"/>
    </row>
    <row r="14" spans="1:23" ht="57.75" customHeight="1" thickBot="1" x14ac:dyDescent="0.3">
      <c r="A14" s="227">
        <v>3</v>
      </c>
      <c r="B14" s="383" t="s">
        <v>17</v>
      </c>
      <c r="C14" s="453"/>
      <c r="D14" s="454"/>
      <c r="E14" s="179" t="s">
        <v>60</v>
      </c>
      <c r="F14" s="180">
        <v>1436.29</v>
      </c>
      <c r="G14" s="181">
        <v>1454.68</v>
      </c>
      <c r="H14" s="182" t="e">
        <f>#REF!+#REF!</f>
        <v>#REF!</v>
      </c>
      <c r="I14" s="183" t="e">
        <f>#REF!+#REF!</f>
        <v>#REF!</v>
      </c>
      <c r="J14" s="184">
        <v>1635.09</v>
      </c>
      <c r="K14" s="110">
        <v>1703.76</v>
      </c>
      <c r="L14" s="118">
        <f>J14*1.18</f>
        <v>1929.4061999999999</v>
      </c>
      <c r="M14" s="150">
        <f>K14*1.18</f>
        <v>2010.4367999999999</v>
      </c>
      <c r="N14" s="118">
        <v>1703.76</v>
      </c>
      <c r="O14" s="150">
        <v>1774.98</v>
      </c>
      <c r="P14" s="118">
        <f t="shared" si="0"/>
        <v>2010.4367999999999</v>
      </c>
      <c r="Q14" s="150">
        <f>O14*1.18</f>
        <v>2094.4764</v>
      </c>
      <c r="R14" s="199">
        <f>O14/K14-1</f>
        <v>4.1801662205944501E-2</v>
      </c>
      <c r="S14" s="230" t="s">
        <v>89</v>
      </c>
      <c r="T14" s="272"/>
    </row>
    <row r="15" spans="1:23" ht="38.25" customHeight="1" thickBot="1" x14ac:dyDescent="0.3">
      <c r="A15" s="380">
        <v>4</v>
      </c>
      <c r="B15" s="382" t="s">
        <v>72</v>
      </c>
      <c r="C15" s="436" t="s">
        <v>66</v>
      </c>
      <c r="D15" s="437"/>
      <c r="E15" s="251" t="s">
        <v>61</v>
      </c>
      <c r="F15" s="430">
        <v>35.06</v>
      </c>
      <c r="G15" s="431"/>
      <c r="H15" s="457">
        <f>F15*1.18</f>
        <v>41.370800000000003</v>
      </c>
      <c r="I15" s="458"/>
      <c r="J15" s="128">
        <v>28.3</v>
      </c>
      <c r="K15" s="153">
        <v>29.48</v>
      </c>
      <c r="L15" s="121">
        <f>J15*1.18</f>
        <v>33.393999999999998</v>
      </c>
      <c r="M15" s="120">
        <f>K15*1.18</f>
        <v>34.7864</v>
      </c>
      <c r="N15" s="156">
        <v>29.48</v>
      </c>
      <c r="O15" s="153">
        <v>30.72</v>
      </c>
      <c r="P15" s="156">
        <f>N15*1.18</f>
        <v>34.7864</v>
      </c>
      <c r="Q15" s="168">
        <f>O15*1.18</f>
        <v>36.249599999999994</v>
      </c>
      <c r="R15" s="204">
        <f>O15/K15-1</f>
        <v>4.2062415196743475E-2</v>
      </c>
      <c r="S15" s="231" t="s">
        <v>92</v>
      </c>
      <c r="T15" s="272"/>
    </row>
    <row r="16" spans="1:23" ht="38.25" customHeight="1" thickBot="1" x14ac:dyDescent="0.3">
      <c r="A16" s="381"/>
      <c r="B16" s="383"/>
      <c r="C16" s="378" t="s">
        <v>65</v>
      </c>
      <c r="D16" s="379"/>
      <c r="E16" s="6" t="s">
        <v>61</v>
      </c>
      <c r="F16" s="139"/>
      <c r="G16" s="140"/>
      <c r="H16" s="142"/>
      <c r="I16" s="143"/>
      <c r="J16" s="122" t="s">
        <v>62</v>
      </c>
      <c r="K16" s="123" t="s">
        <v>62</v>
      </c>
      <c r="L16" s="124">
        <v>32.21</v>
      </c>
      <c r="M16" s="123">
        <v>33.56</v>
      </c>
      <c r="N16" s="157" t="s">
        <v>62</v>
      </c>
      <c r="O16" s="123" t="s">
        <v>62</v>
      </c>
      <c r="P16" s="157">
        <v>33.56</v>
      </c>
      <c r="Q16" s="193">
        <v>34.96</v>
      </c>
      <c r="R16" s="205">
        <f>Q16/M16-1</f>
        <v>4.1716328963051108E-2</v>
      </c>
      <c r="S16" s="232" t="s">
        <v>93</v>
      </c>
      <c r="T16" s="272"/>
    </row>
    <row r="17" spans="1:23" ht="37.5" customHeight="1" thickBot="1" x14ac:dyDescent="0.3">
      <c r="A17" s="381"/>
      <c r="B17" s="383"/>
      <c r="C17" s="378" t="s">
        <v>63</v>
      </c>
      <c r="D17" s="379"/>
      <c r="E17" s="252" t="s">
        <v>61</v>
      </c>
      <c r="F17" s="433">
        <v>25.11</v>
      </c>
      <c r="G17" s="434"/>
      <c r="H17" s="451">
        <f>F17*1.18</f>
        <v>29.629799999999999</v>
      </c>
      <c r="I17" s="452"/>
      <c r="J17" s="125">
        <v>27.3</v>
      </c>
      <c r="K17" s="126">
        <v>28.44</v>
      </c>
      <c r="L17" s="127">
        <f>J17*1.18</f>
        <v>32.213999999999999</v>
      </c>
      <c r="M17" s="126">
        <f>K17*1.18</f>
        <v>33.559199999999997</v>
      </c>
      <c r="N17" s="158">
        <v>28.44</v>
      </c>
      <c r="O17" s="126">
        <v>29.63</v>
      </c>
      <c r="P17" s="158">
        <f>N17*1.18</f>
        <v>33.559199999999997</v>
      </c>
      <c r="Q17" s="194">
        <f>O17*1.18</f>
        <v>34.9634</v>
      </c>
      <c r="R17" s="205">
        <f>O17/K17-1</f>
        <v>4.184247538677921E-2</v>
      </c>
      <c r="S17" s="265" t="s">
        <v>93</v>
      </c>
      <c r="T17" s="266">
        <f>O17</f>
        <v>29.63</v>
      </c>
      <c r="U17" s="267">
        <f>O17*1.1</f>
        <v>32.593000000000004</v>
      </c>
      <c r="V17" s="267">
        <f>AVERAGE(T17:U17)</f>
        <v>31.111499999999999</v>
      </c>
      <c r="W17" s="267">
        <f>AVERAGE(N17:O17)*1.1</f>
        <v>31.938500000000001</v>
      </c>
    </row>
    <row r="18" spans="1:23" ht="47.25" customHeight="1" thickBot="1" x14ac:dyDescent="0.3">
      <c r="A18" s="381"/>
      <c r="B18" s="383"/>
      <c r="C18" s="378" t="s">
        <v>70</v>
      </c>
      <c r="D18" s="379"/>
      <c r="E18" s="252" t="s">
        <v>61</v>
      </c>
      <c r="F18" s="144"/>
      <c r="G18" s="145"/>
      <c r="H18" s="146"/>
      <c r="I18" s="147"/>
      <c r="J18" s="122" t="s">
        <v>62</v>
      </c>
      <c r="K18" s="123" t="s">
        <v>62</v>
      </c>
      <c r="L18" s="157">
        <v>33.393999999999998</v>
      </c>
      <c r="M18" s="123">
        <v>34.7864</v>
      </c>
      <c r="N18" s="157" t="s">
        <v>62</v>
      </c>
      <c r="O18" s="123" t="s">
        <v>62</v>
      </c>
      <c r="P18" s="157">
        <v>34.79</v>
      </c>
      <c r="Q18" s="193">
        <v>36.17</v>
      </c>
      <c r="R18" s="205">
        <f>Q18/M18-1</f>
        <v>3.9774164616056984E-2</v>
      </c>
      <c r="S18" s="232" t="s">
        <v>94</v>
      </c>
      <c r="T18" s="272"/>
    </row>
    <row r="19" spans="1:23" ht="47.25" customHeight="1" thickBot="1" x14ac:dyDescent="0.3">
      <c r="A19" s="381"/>
      <c r="B19" s="384"/>
      <c r="C19" s="376" t="s">
        <v>71</v>
      </c>
      <c r="D19" s="377"/>
      <c r="E19" s="8" t="s">
        <v>61</v>
      </c>
      <c r="F19" s="159"/>
      <c r="G19" s="160"/>
      <c r="H19" s="161"/>
      <c r="I19" s="162"/>
      <c r="J19" s="154">
        <v>28.3</v>
      </c>
      <c r="K19" s="173">
        <v>29.48</v>
      </c>
      <c r="L19" s="253">
        <f>J19*1.18</f>
        <v>33.393999999999998</v>
      </c>
      <c r="M19" s="173">
        <f>K19*1.18</f>
        <v>34.7864</v>
      </c>
      <c r="N19" s="158">
        <v>29.48</v>
      </c>
      <c r="O19" s="126">
        <v>30.65</v>
      </c>
      <c r="P19" s="158">
        <f t="shared" ref="P19:Q23" si="1">N19*1.18</f>
        <v>34.7864</v>
      </c>
      <c r="Q19" s="194">
        <f t="shared" si="1"/>
        <v>36.166999999999994</v>
      </c>
      <c r="R19" s="205">
        <f>O19/K19-1</f>
        <v>3.9687924016282183E-2</v>
      </c>
      <c r="S19" s="233" t="s">
        <v>94</v>
      </c>
      <c r="T19" s="272"/>
    </row>
    <row r="20" spans="1:23" ht="47.25" customHeight="1" thickBot="1" x14ac:dyDescent="0.3">
      <c r="A20" s="226"/>
      <c r="B20" s="388" t="s">
        <v>82</v>
      </c>
      <c r="C20" s="389"/>
      <c r="D20" s="390"/>
      <c r="E20" s="179" t="s">
        <v>61</v>
      </c>
      <c r="F20" s="109"/>
      <c r="G20" s="106"/>
      <c r="H20" s="107"/>
      <c r="I20" s="106"/>
      <c r="J20" s="131">
        <v>4.21</v>
      </c>
      <c r="K20" s="132">
        <v>4.37</v>
      </c>
      <c r="L20" s="133">
        <f>J20*1.18</f>
        <v>4.9677999999999995</v>
      </c>
      <c r="M20" s="134">
        <f>K20*1.18</f>
        <v>5.1566000000000001</v>
      </c>
      <c r="N20" s="133">
        <v>4.37</v>
      </c>
      <c r="O20" s="134">
        <v>4.55</v>
      </c>
      <c r="P20" s="133">
        <f t="shared" si="1"/>
        <v>5.1566000000000001</v>
      </c>
      <c r="Q20" s="134">
        <f t="shared" si="1"/>
        <v>5.3689999999999998</v>
      </c>
      <c r="R20" s="192">
        <f>O20/K20-1</f>
        <v>4.1189931350114284E-2</v>
      </c>
      <c r="S20" s="268" t="s">
        <v>93</v>
      </c>
      <c r="T20" s="266">
        <f>O20</f>
        <v>4.55</v>
      </c>
      <c r="U20" s="267">
        <f>O20*1.1</f>
        <v>5.0049999999999999</v>
      </c>
      <c r="V20" s="267">
        <f>AVERAGE(T20:U20)</f>
        <v>4.7774999999999999</v>
      </c>
      <c r="W20" s="267">
        <f>AVERAGE(N20:O20)*1.1</f>
        <v>4.9060000000000006</v>
      </c>
    </row>
    <row r="21" spans="1:23" ht="47.25" customHeight="1" x14ac:dyDescent="0.25">
      <c r="A21" s="372">
        <v>5</v>
      </c>
      <c r="B21" s="461" t="s">
        <v>73</v>
      </c>
      <c r="C21" s="374" t="s">
        <v>71</v>
      </c>
      <c r="D21" s="174" t="s">
        <v>74</v>
      </c>
      <c r="E21" s="169" t="s">
        <v>61</v>
      </c>
      <c r="F21" s="163"/>
      <c r="G21" s="163"/>
      <c r="H21" s="164"/>
      <c r="I21" s="147"/>
      <c r="J21" s="128" t="s">
        <v>62</v>
      </c>
      <c r="K21" s="153">
        <v>29.48</v>
      </c>
      <c r="L21" s="171" t="s">
        <v>62</v>
      </c>
      <c r="M21" s="168">
        <f>K21*1.18</f>
        <v>34.7864</v>
      </c>
      <c r="N21" s="156">
        <v>29.48</v>
      </c>
      <c r="O21" s="153">
        <v>30.65</v>
      </c>
      <c r="P21" s="171">
        <f t="shared" si="1"/>
        <v>34.7864</v>
      </c>
      <c r="Q21" s="168">
        <f t="shared" si="1"/>
        <v>36.166999999999994</v>
      </c>
      <c r="R21" s="204"/>
      <c r="S21" s="370" t="s">
        <v>90</v>
      </c>
      <c r="T21" s="272"/>
    </row>
    <row r="22" spans="1:23" ht="47.25" customHeight="1" thickBot="1" x14ac:dyDescent="0.3">
      <c r="A22" s="373"/>
      <c r="B22" s="462"/>
      <c r="C22" s="375"/>
      <c r="D22" s="175" t="s">
        <v>75</v>
      </c>
      <c r="E22" s="170" t="s">
        <v>60</v>
      </c>
      <c r="F22" s="165"/>
      <c r="G22" s="165"/>
      <c r="H22" s="166"/>
      <c r="I22" s="167"/>
      <c r="J22" s="154" t="s">
        <v>62</v>
      </c>
      <c r="K22" s="173">
        <v>1703.76</v>
      </c>
      <c r="L22" s="172" t="s">
        <v>62</v>
      </c>
      <c r="M22" s="208">
        <f>K22*1.18</f>
        <v>2010.4367999999999</v>
      </c>
      <c r="N22" s="148">
        <v>1703.76</v>
      </c>
      <c r="O22" s="149">
        <v>1774.98</v>
      </c>
      <c r="P22" s="78">
        <f t="shared" si="1"/>
        <v>2010.4367999999999</v>
      </c>
      <c r="Q22" s="79">
        <f t="shared" si="1"/>
        <v>2094.4764</v>
      </c>
      <c r="R22" s="206"/>
      <c r="S22" s="371"/>
      <c r="T22" s="272"/>
    </row>
    <row r="23" spans="1:23" ht="38.25" customHeight="1" thickBot="1" x14ac:dyDescent="0.3">
      <c r="A23" s="380">
        <v>6</v>
      </c>
      <c r="B23" s="382" t="s">
        <v>67</v>
      </c>
      <c r="C23" s="436" t="s">
        <v>66</v>
      </c>
      <c r="D23" s="437"/>
      <c r="E23" s="113" t="s">
        <v>61</v>
      </c>
      <c r="F23" s="430">
        <v>50.06</v>
      </c>
      <c r="G23" s="431"/>
      <c r="H23" s="432">
        <f>F23*1.18</f>
        <v>59.070799999999998</v>
      </c>
      <c r="I23" s="431"/>
      <c r="J23" s="119">
        <v>51.29</v>
      </c>
      <c r="K23" s="151">
        <v>53.34</v>
      </c>
      <c r="L23" s="152">
        <f>J23*1.18</f>
        <v>60.522199999999998</v>
      </c>
      <c r="M23" s="151">
        <f>K23*1.18</f>
        <v>62.941200000000002</v>
      </c>
      <c r="N23" s="119">
        <v>53.34</v>
      </c>
      <c r="O23" s="151">
        <v>55.58</v>
      </c>
      <c r="P23" s="119">
        <f t="shared" si="1"/>
        <v>62.941200000000002</v>
      </c>
      <c r="Q23" s="195">
        <f t="shared" si="1"/>
        <v>65.584399999999988</v>
      </c>
      <c r="R23" s="204">
        <f>O23/K23-1</f>
        <v>4.1994750656167978E-2</v>
      </c>
      <c r="S23" s="231" t="s">
        <v>92</v>
      </c>
      <c r="T23" s="272"/>
    </row>
    <row r="24" spans="1:23" ht="38.25" customHeight="1" thickBot="1" x14ac:dyDescent="0.3">
      <c r="A24" s="381"/>
      <c r="B24" s="383"/>
      <c r="C24" s="378" t="s">
        <v>65</v>
      </c>
      <c r="D24" s="379"/>
      <c r="E24" s="114" t="s">
        <v>61</v>
      </c>
      <c r="F24" s="139"/>
      <c r="G24" s="140"/>
      <c r="H24" s="141"/>
      <c r="I24" s="140"/>
      <c r="J24" s="122" t="s">
        <v>62</v>
      </c>
      <c r="K24" s="129" t="s">
        <v>62</v>
      </c>
      <c r="L24" s="130">
        <v>24.64</v>
      </c>
      <c r="M24" s="129">
        <v>25.64</v>
      </c>
      <c r="N24" s="122" t="s">
        <v>62</v>
      </c>
      <c r="O24" s="129" t="s">
        <v>62</v>
      </c>
      <c r="P24" s="122">
        <v>25.64</v>
      </c>
      <c r="Q24" s="196">
        <v>26.72</v>
      </c>
      <c r="R24" s="205">
        <f>Q24/M24-1</f>
        <v>4.2121684867394649E-2</v>
      </c>
      <c r="S24" s="234" t="s">
        <v>93</v>
      </c>
      <c r="T24" s="272"/>
    </row>
    <row r="25" spans="1:23" ht="37.5" customHeight="1" thickBot="1" x14ac:dyDescent="0.3">
      <c r="A25" s="429"/>
      <c r="B25" s="384"/>
      <c r="C25" s="376" t="s">
        <v>64</v>
      </c>
      <c r="D25" s="377"/>
      <c r="E25" s="114" t="s">
        <v>61</v>
      </c>
      <c r="F25" s="433">
        <v>17.7</v>
      </c>
      <c r="G25" s="434">
        <v>19</v>
      </c>
      <c r="H25" s="435">
        <f>F25*1.18</f>
        <v>20.885999999999999</v>
      </c>
      <c r="I25" s="434">
        <f>G25*1.18</f>
        <v>22.419999999999998</v>
      </c>
      <c r="J25" s="154">
        <v>20.88</v>
      </c>
      <c r="K25" s="155">
        <v>21.73</v>
      </c>
      <c r="L25" s="130">
        <f t="shared" ref="L25:M27" si="2">J25*1.18</f>
        <v>24.638399999999997</v>
      </c>
      <c r="M25" s="129">
        <f t="shared" si="2"/>
        <v>25.641400000000001</v>
      </c>
      <c r="N25" s="154">
        <v>21.73</v>
      </c>
      <c r="O25" s="155">
        <v>22.64</v>
      </c>
      <c r="P25" s="154">
        <f t="shared" ref="P25:Q27" si="3">N25*1.18</f>
        <v>25.641400000000001</v>
      </c>
      <c r="Q25" s="197">
        <f t="shared" si="3"/>
        <v>26.715199999999999</v>
      </c>
      <c r="R25" s="206">
        <f>O25/K25-1</f>
        <v>4.1877588587206693E-2</v>
      </c>
      <c r="S25" s="269" t="s">
        <v>93</v>
      </c>
      <c r="T25" s="266">
        <f>O25</f>
        <v>22.64</v>
      </c>
      <c r="U25" s="267">
        <f>O25*1.1</f>
        <v>24.904000000000003</v>
      </c>
      <c r="V25" s="267">
        <f>AVERAGE(T25:U25)</f>
        <v>23.772000000000002</v>
      </c>
      <c r="W25" s="267">
        <f>AVERAGE(N25:O25)*1.1</f>
        <v>24.403500000000005</v>
      </c>
    </row>
    <row r="26" spans="1:23" ht="40.5" customHeight="1" thickBot="1" x14ac:dyDescent="0.3">
      <c r="A26" s="227">
        <v>7</v>
      </c>
      <c r="B26" s="384" t="s">
        <v>81</v>
      </c>
      <c r="C26" s="449"/>
      <c r="D26" s="450"/>
      <c r="E26" s="112" t="s">
        <v>61</v>
      </c>
      <c r="F26" s="115">
        <v>32.06</v>
      </c>
      <c r="G26" s="116">
        <f>25.74</f>
        <v>25.74</v>
      </c>
      <c r="H26" s="115">
        <f>F26*1.18</f>
        <v>37.830800000000004</v>
      </c>
      <c r="I26" s="117" t="e">
        <f>#REF!+#REF!</f>
        <v>#REF!</v>
      </c>
      <c r="J26" s="131">
        <v>25.73</v>
      </c>
      <c r="K26" s="132">
        <v>26.76</v>
      </c>
      <c r="L26" s="133">
        <f t="shared" si="2"/>
        <v>30.3614</v>
      </c>
      <c r="M26" s="132">
        <f t="shared" si="2"/>
        <v>31.576799999999999</v>
      </c>
      <c r="N26" s="133">
        <v>26.76</v>
      </c>
      <c r="O26" s="132">
        <v>27.83</v>
      </c>
      <c r="P26" s="133">
        <f t="shared" si="3"/>
        <v>31.576799999999999</v>
      </c>
      <c r="Q26" s="132">
        <f t="shared" si="3"/>
        <v>32.839399999999998</v>
      </c>
      <c r="R26" s="200">
        <f>O26/K26-1</f>
        <v>3.9985052316890757E-2</v>
      </c>
      <c r="S26" s="230" t="str">
        <f>S15</f>
        <v>Постановление Госкомитета РТ по тарифам №10-116/кс от 14.12.2017г.</v>
      </c>
      <c r="T26" s="272"/>
    </row>
    <row r="27" spans="1:23" ht="40.5" customHeight="1" thickBot="1" x14ac:dyDescent="0.3">
      <c r="A27" s="20">
        <v>9</v>
      </c>
      <c r="B27" s="382" t="s">
        <v>48</v>
      </c>
      <c r="C27" s="447"/>
      <c r="D27" s="448"/>
      <c r="E27" s="112" t="s">
        <v>61</v>
      </c>
      <c r="F27" s="48">
        <v>141.08000000000001</v>
      </c>
      <c r="G27" s="49">
        <v>161.99</v>
      </c>
      <c r="H27" s="50">
        <f>F27*1.18</f>
        <v>166.4744</v>
      </c>
      <c r="I27" s="49">
        <f>G27*1.18</f>
        <v>191.1482</v>
      </c>
      <c r="J27" s="245">
        <v>198.76</v>
      </c>
      <c r="K27" s="246">
        <v>208.41</v>
      </c>
      <c r="L27" s="247">
        <f t="shared" si="2"/>
        <v>234.53679999999997</v>
      </c>
      <c r="M27" s="246">
        <f t="shared" si="2"/>
        <v>245.92379999999997</v>
      </c>
      <c r="N27" s="247">
        <v>208.41</v>
      </c>
      <c r="O27" s="246">
        <v>217.22</v>
      </c>
      <c r="P27" s="247">
        <f t="shared" si="3"/>
        <v>245.92379999999997</v>
      </c>
      <c r="Q27" s="246">
        <f t="shared" si="3"/>
        <v>256.31959999999998</v>
      </c>
      <c r="R27" s="198">
        <f>O27/K27-1</f>
        <v>4.227244374070338E-2</v>
      </c>
      <c r="S27" s="235" t="s">
        <v>91</v>
      </c>
      <c r="T27" s="272"/>
    </row>
    <row r="28" spans="1:23" ht="40.5" customHeight="1" x14ac:dyDescent="0.25">
      <c r="A28" s="380">
        <v>10</v>
      </c>
      <c r="B28" s="469" t="s">
        <v>95</v>
      </c>
      <c r="C28" s="470"/>
      <c r="D28" s="471"/>
      <c r="E28" s="248"/>
      <c r="F28" s="241"/>
      <c r="G28" s="241"/>
      <c r="H28" s="241"/>
      <c r="I28" s="241"/>
      <c r="J28" s="503"/>
      <c r="K28" s="504"/>
      <c r="L28" s="504"/>
      <c r="M28" s="505"/>
      <c r="N28" s="493"/>
      <c r="O28" s="494"/>
      <c r="P28" s="494"/>
      <c r="Q28" s="495"/>
      <c r="R28" s="248"/>
      <c r="S28" s="501" t="s">
        <v>106</v>
      </c>
      <c r="T28" s="272"/>
    </row>
    <row r="29" spans="1:23" ht="40.5" customHeight="1" x14ac:dyDescent="0.25">
      <c r="A29" s="381"/>
      <c r="B29" s="228" t="s">
        <v>96</v>
      </c>
      <c r="C29" s="236"/>
      <c r="D29" s="239"/>
      <c r="E29" s="5" t="s">
        <v>104</v>
      </c>
      <c r="F29" s="242"/>
      <c r="G29" s="242"/>
      <c r="H29" s="242"/>
      <c r="I29" s="242"/>
      <c r="J29" s="440">
        <v>0.93740000000000001</v>
      </c>
      <c r="K29" s="441"/>
      <c r="L29" s="466">
        <f>J29*1.18</f>
        <v>1.1061319999999999</v>
      </c>
      <c r="M29" s="467"/>
      <c r="N29" s="440">
        <v>1.0876999999999999</v>
      </c>
      <c r="O29" s="441"/>
      <c r="P29" s="466">
        <f>N29*1.18</f>
        <v>1.2834859999999999</v>
      </c>
      <c r="Q29" s="467"/>
      <c r="R29" s="205">
        <f>N29/J29-1</f>
        <v>0.16033710262427969</v>
      </c>
      <c r="S29" s="502"/>
      <c r="T29" s="272"/>
      <c r="V29" s="273"/>
    </row>
    <row r="30" spans="1:23" ht="40.5" customHeight="1" x14ac:dyDescent="0.25">
      <c r="A30" s="381"/>
      <c r="B30" s="228" t="s">
        <v>97</v>
      </c>
      <c r="C30" s="236"/>
      <c r="D30" s="239"/>
      <c r="E30" s="5" t="s">
        <v>105</v>
      </c>
      <c r="F30" s="242"/>
      <c r="G30" s="242"/>
      <c r="H30" s="242"/>
      <c r="I30" s="242"/>
      <c r="J30" s="468">
        <v>2746.65</v>
      </c>
      <c r="K30" s="442"/>
      <c r="L30" s="442">
        <f>J30*1.18</f>
        <v>3241.047</v>
      </c>
      <c r="M30" s="443"/>
      <c r="N30" s="468">
        <v>3580.04</v>
      </c>
      <c r="O30" s="442"/>
      <c r="P30" s="442">
        <f>N30*1.18</f>
        <v>4224.4471999999996</v>
      </c>
      <c r="Q30" s="443"/>
      <c r="R30" s="205">
        <f>N30/J30-1</f>
        <v>0.30342053046438378</v>
      </c>
      <c r="S30" s="502"/>
      <c r="T30" s="272"/>
      <c r="V30" s="273"/>
    </row>
    <row r="31" spans="1:23" ht="40.5" customHeight="1" x14ac:dyDescent="0.25">
      <c r="A31" s="381"/>
      <c r="B31" s="472" t="s">
        <v>98</v>
      </c>
      <c r="C31" s="378"/>
      <c r="D31" s="473"/>
      <c r="E31" s="249"/>
      <c r="F31" s="242"/>
      <c r="G31" s="242"/>
      <c r="H31" s="242"/>
      <c r="I31" s="242"/>
      <c r="J31" s="440"/>
      <c r="K31" s="441"/>
      <c r="L31" s="466"/>
      <c r="M31" s="467"/>
      <c r="N31" s="483"/>
      <c r="O31" s="484"/>
      <c r="P31" s="484"/>
      <c r="Q31" s="485"/>
      <c r="R31" s="205"/>
      <c r="S31" s="502"/>
      <c r="T31" s="272"/>
      <c r="V31" s="273"/>
    </row>
    <row r="32" spans="1:23" ht="40.5" customHeight="1" x14ac:dyDescent="0.25">
      <c r="A32" s="381"/>
      <c r="B32" s="444" t="s">
        <v>99</v>
      </c>
      <c r="C32" s="445"/>
      <c r="D32" s="446"/>
      <c r="E32" s="249"/>
      <c r="F32" s="242"/>
      <c r="G32" s="242"/>
      <c r="H32" s="242"/>
      <c r="I32" s="242"/>
      <c r="J32" s="440">
        <v>0.62</v>
      </c>
      <c r="K32" s="441"/>
      <c r="L32" s="442">
        <f>J32*1.18</f>
        <v>0.73159999999999992</v>
      </c>
      <c r="M32" s="443"/>
      <c r="N32" s="483">
        <v>0.53</v>
      </c>
      <c r="O32" s="484"/>
      <c r="P32" s="484"/>
      <c r="Q32" s="485"/>
      <c r="R32" s="205">
        <f t="shared" ref="R32:R41" si="4">N32/J32-1</f>
        <v>-0.14516129032258063</v>
      </c>
      <c r="S32" s="502"/>
      <c r="T32" s="272"/>
      <c r="V32" s="273"/>
    </row>
    <row r="33" spans="1:22" ht="40.5" customHeight="1" x14ac:dyDescent="0.25">
      <c r="A33" s="381"/>
      <c r="B33" s="237" t="s">
        <v>115</v>
      </c>
      <c r="C33" s="238"/>
      <c r="D33" s="240"/>
      <c r="E33" s="249"/>
      <c r="F33" s="242"/>
      <c r="G33" s="242"/>
      <c r="H33" s="242"/>
      <c r="I33" s="242"/>
      <c r="J33" s="440">
        <v>0.63</v>
      </c>
      <c r="K33" s="441"/>
      <c r="L33" s="442">
        <f>J33*1.18</f>
        <v>0.74339999999999995</v>
      </c>
      <c r="M33" s="443"/>
      <c r="N33" s="483">
        <v>0.56999999999999995</v>
      </c>
      <c r="O33" s="484"/>
      <c r="P33" s="484"/>
      <c r="Q33" s="485"/>
      <c r="R33" s="205">
        <f t="shared" si="4"/>
        <v>-9.5238095238095344E-2</v>
      </c>
      <c r="S33" s="502"/>
      <c r="T33" s="272"/>
      <c r="V33" s="273"/>
    </row>
    <row r="34" spans="1:22" ht="40.5" customHeight="1" thickBot="1" x14ac:dyDescent="0.3">
      <c r="A34" s="381"/>
      <c r="B34" s="237" t="s">
        <v>116</v>
      </c>
      <c r="C34" s="238"/>
      <c r="D34" s="240"/>
      <c r="E34" s="249"/>
      <c r="F34" s="242"/>
      <c r="G34" s="242"/>
      <c r="H34" s="242"/>
      <c r="I34" s="242"/>
      <c r="J34" s="440">
        <v>0.64</v>
      </c>
      <c r="K34" s="441"/>
      <c r="L34" s="442">
        <f>J34*1.18</f>
        <v>0.75519999999999998</v>
      </c>
      <c r="M34" s="443"/>
      <c r="N34" s="483">
        <v>0.68</v>
      </c>
      <c r="O34" s="484"/>
      <c r="P34" s="484"/>
      <c r="Q34" s="485"/>
      <c r="R34" s="205">
        <f t="shared" si="4"/>
        <v>6.25E-2</v>
      </c>
      <c r="S34" s="502"/>
      <c r="T34" s="272"/>
      <c r="V34" s="273"/>
    </row>
    <row r="35" spans="1:22" ht="40.5" customHeight="1" x14ac:dyDescent="0.3">
      <c r="A35" s="380">
        <v>11</v>
      </c>
      <c r="B35" s="469" t="s">
        <v>103</v>
      </c>
      <c r="C35" s="470"/>
      <c r="D35" s="471"/>
      <c r="E35" s="224"/>
      <c r="F35" s="250"/>
      <c r="G35" s="243"/>
      <c r="H35" s="243"/>
      <c r="I35" s="244"/>
      <c r="J35" s="487"/>
      <c r="K35" s="488"/>
      <c r="L35" s="488"/>
      <c r="M35" s="489"/>
      <c r="N35" s="480"/>
      <c r="O35" s="481"/>
      <c r="P35" s="481"/>
      <c r="Q35" s="482"/>
      <c r="R35" s="204"/>
      <c r="S35" s="501" t="s">
        <v>107</v>
      </c>
      <c r="T35" s="272"/>
      <c r="V35" s="273"/>
    </row>
    <row r="36" spans="1:22" ht="40.5" customHeight="1" x14ac:dyDescent="0.25">
      <c r="A36" s="381"/>
      <c r="B36" s="474" t="s">
        <v>96</v>
      </c>
      <c r="C36" s="475"/>
      <c r="D36" s="476"/>
      <c r="E36" s="5" t="s">
        <v>104</v>
      </c>
      <c r="F36" s="250"/>
      <c r="G36" s="243"/>
      <c r="H36" s="243"/>
      <c r="I36" s="244"/>
      <c r="J36" s="464">
        <v>0.41399999999999998</v>
      </c>
      <c r="K36" s="465"/>
      <c r="L36" s="466">
        <f>J36*1.18</f>
        <v>0.48851999999999995</v>
      </c>
      <c r="M36" s="467"/>
      <c r="N36" s="464">
        <v>1.3170999999999999</v>
      </c>
      <c r="O36" s="465"/>
      <c r="P36" s="466">
        <f>N36*1.18</f>
        <v>1.5541779999999998</v>
      </c>
      <c r="Q36" s="467"/>
      <c r="R36" s="205">
        <f>N36/J36-1</f>
        <v>2.1814009661835749</v>
      </c>
      <c r="S36" s="502"/>
      <c r="T36" s="272"/>
      <c r="V36" s="273"/>
    </row>
    <row r="37" spans="1:22" ht="40.5" customHeight="1" x14ac:dyDescent="0.25">
      <c r="A37" s="381"/>
      <c r="B37" s="474" t="s">
        <v>97</v>
      </c>
      <c r="C37" s="475"/>
      <c r="D37" s="476"/>
      <c r="E37" s="5" t="s">
        <v>105</v>
      </c>
      <c r="F37" s="250"/>
      <c r="G37" s="243"/>
      <c r="H37" s="243"/>
      <c r="I37" s="244"/>
      <c r="J37" s="468">
        <v>3068.23</v>
      </c>
      <c r="K37" s="442"/>
      <c r="L37" s="442">
        <f>J37*1.18</f>
        <v>3620.5113999999999</v>
      </c>
      <c r="M37" s="443"/>
      <c r="N37" s="468">
        <v>3663.93</v>
      </c>
      <c r="O37" s="442"/>
      <c r="P37" s="442">
        <f>N37*1.18</f>
        <v>4323.4373999999998</v>
      </c>
      <c r="Q37" s="443"/>
      <c r="R37" s="205">
        <f t="shared" si="4"/>
        <v>0.19415102518390071</v>
      </c>
      <c r="S37" s="502"/>
      <c r="T37" s="272"/>
      <c r="V37" s="273"/>
    </row>
    <row r="38" spans="1:22" ht="40.5" customHeight="1" x14ac:dyDescent="0.25">
      <c r="A38" s="381"/>
      <c r="B38" s="472" t="s">
        <v>98</v>
      </c>
      <c r="C38" s="378"/>
      <c r="D38" s="473"/>
      <c r="E38" s="249"/>
      <c r="F38" s="250"/>
      <c r="G38" s="243"/>
      <c r="H38" s="243"/>
      <c r="I38" s="244"/>
      <c r="J38" s="440"/>
      <c r="K38" s="441"/>
      <c r="L38" s="441"/>
      <c r="M38" s="486"/>
      <c r="N38" s="483"/>
      <c r="O38" s="484"/>
      <c r="P38" s="484"/>
      <c r="Q38" s="485"/>
      <c r="R38" s="205"/>
      <c r="S38" s="502"/>
      <c r="T38" s="272"/>
      <c r="V38" s="273"/>
    </row>
    <row r="39" spans="1:22" ht="40.5" customHeight="1" x14ac:dyDescent="0.25">
      <c r="A39" s="381"/>
      <c r="B39" s="444" t="s">
        <v>100</v>
      </c>
      <c r="C39" s="445"/>
      <c r="D39" s="446"/>
      <c r="E39" s="249"/>
      <c r="F39" s="250"/>
      <c r="G39" s="243"/>
      <c r="H39" s="243"/>
      <c r="I39" s="244"/>
      <c r="J39" s="468">
        <v>0.64</v>
      </c>
      <c r="K39" s="442"/>
      <c r="L39" s="442">
        <f>J39*1.18</f>
        <v>0.75519999999999998</v>
      </c>
      <c r="M39" s="443"/>
      <c r="N39" s="490">
        <v>0.55000000000000004</v>
      </c>
      <c r="O39" s="491"/>
      <c r="P39" s="491"/>
      <c r="Q39" s="492"/>
      <c r="R39" s="205">
        <f>N39/J39-1</f>
        <v>-0.140625</v>
      </c>
      <c r="S39" s="502"/>
      <c r="T39" s="272"/>
      <c r="V39" s="273"/>
    </row>
    <row r="40" spans="1:22" ht="40.5" customHeight="1" x14ac:dyDescent="0.25">
      <c r="A40" s="381"/>
      <c r="B40" s="444" t="s">
        <v>101</v>
      </c>
      <c r="C40" s="445"/>
      <c r="D40" s="446"/>
      <c r="E40" s="249"/>
      <c r="F40" s="250"/>
      <c r="G40" s="243"/>
      <c r="H40" s="243"/>
      <c r="I40" s="244"/>
      <c r="J40" s="468">
        <v>0.7</v>
      </c>
      <c r="K40" s="442"/>
      <c r="L40" s="442">
        <f>J40*1.18</f>
        <v>0.82599999999999996</v>
      </c>
      <c r="M40" s="443"/>
      <c r="N40" s="490">
        <v>0.62</v>
      </c>
      <c r="O40" s="491"/>
      <c r="P40" s="491"/>
      <c r="Q40" s="492"/>
      <c r="R40" s="205">
        <f t="shared" si="4"/>
        <v>-0.11428571428571421</v>
      </c>
      <c r="S40" s="502"/>
      <c r="T40" s="272"/>
      <c r="V40" s="273"/>
    </row>
    <row r="41" spans="1:22" ht="40.5" customHeight="1" x14ac:dyDescent="0.25">
      <c r="A41" s="381"/>
      <c r="B41" s="444" t="s">
        <v>102</v>
      </c>
      <c r="C41" s="445"/>
      <c r="D41" s="446"/>
      <c r="E41" s="249"/>
      <c r="F41" s="250"/>
      <c r="G41" s="243"/>
      <c r="H41" s="243"/>
      <c r="I41" s="244"/>
      <c r="J41" s="468">
        <v>0.95</v>
      </c>
      <c r="K41" s="442"/>
      <c r="L41" s="442">
        <f>J41*1.18</f>
        <v>1.121</v>
      </c>
      <c r="M41" s="443"/>
      <c r="N41" s="490">
        <v>0.65</v>
      </c>
      <c r="O41" s="491"/>
      <c r="P41" s="491"/>
      <c r="Q41" s="492"/>
      <c r="R41" s="205">
        <f t="shared" si="4"/>
        <v>-0.31578947368421051</v>
      </c>
      <c r="S41" s="502"/>
      <c r="T41" s="272"/>
      <c r="V41" s="273"/>
    </row>
  </sheetData>
  <mergeCells count="134">
    <mergeCell ref="N40:Q40"/>
    <mergeCell ref="N39:Q39"/>
    <mergeCell ref="N31:Q31"/>
    <mergeCell ref="N38:Q38"/>
    <mergeCell ref="N28:Q28"/>
    <mergeCell ref="B6:D6"/>
    <mergeCell ref="J6:R6"/>
    <mergeCell ref="S28:S34"/>
    <mergeCell ref="S35:S41"/>
    <mergeCell ref="L37:M37"/>
    <mergeCell ref="J28:K28"/>
    <mergeCell ref="L28:M28"/>
    <mergeCell ref="N29:O29"/>
    <mergeCell ref="J29:K29"/>
    <mergeCell ref="L29:M29"/>
    <mergeCell ref="J30:K30"/>
    <mergeCell ref="L30:M30"/>
    <mergeCell ref="J31:K31"/>
    <mergeCell ref="L31:M31"/>
    <mergeCell ref="J32:K32"/>
    <mergeCell ref="L32:M32"/>
    <mergeCell ref="J33:K33"/>
    <mergeCell ref="L33:M33"/>
    <mergeCell ref="A28:A34"/>
    <mergeCell ref="A35:A41"/>
    <mergeCell ref="N36:O36"/>
    <mergeCell ref="P36:Q36"/>
    <mergeCell ref="N37:O37"/>
    <mergeCell ref="P37:Q37"/>
    <mergeCell ref="N35:Q35"/>
    <mergeCell ref="N34:Q34"/>
    <mergeCell ref="N33:Q33"/>
    <mergeCell ref="N32:Q32"/>
    <mergeCell ref="P29:Q29"/>
    <mergeCell ref="N30:O30"/>
    <mergeCell ref="P30:Q30"/>
    <mergeCell ref="J41:K41"/>
    <mergeCell ref="L41:M41"/>
    <mergeCell ref="J39:K39"/>
    <mergeCell ref="L39:M39"/>
    <mergeCell ref="J40:K40"/>
    <mergeCell ref="L40:M40"/>
    <mergeCell ref="J38:K38"/>
    <mergeCell ref="L38:M38"/>
    <mergeCell ref="J35:K35"/>
    <mergeCell ref="L35:M35"/>
    <mergeCell ref="N41:Q41"/>
    <mergeCell ref="B40:D40"/>
    <mergeCell ref="B41:D41"/>
    <mergeCell ref="J36:K36"/>
    <mergeCell ref="L36:M36"/>
    <mergeCell ref="J37:K37"/>
    <mergeCell ref="B28:D28"/>
    <mergeCell ref="B31:D31"/>
    <mergeCell ref="B32:D32"/>
    <mergeCell ref="B35:D35"/>
    <mergeCell ref="B36:D36"/>
    <mergeCell ref="B37:D37"/>
    <mergeCell ref="B38:D38"/>
    <mergeCell ref="N8:O8"/>
    <mergeCell ref="P8:Q8"/>
    <mergeCell ref="N10:O10"/>
    <mergeCell ref="P10:Q10"/>
    <mergeCell ref="N9:O9"/>
    <mergeCell ref="P9:Q9"/>
    <mergeCell ref="J34:K34"/>
    <mergeCell ref="L34:M34"/>
    <mergeCell ref="B39:D39"/>
    <mergeCell ref="B27:D27"/>
    <mergeCell ref="B26:D26"/>
    <mergeCell ref="H17:I17"/>
    <mergeCell ref="J8:K8"/>
    <mergeCell ref="B14:D14"/>
    <mergeCell ref="C12:C13"/>
    <mergeCell ref="F15:G15"/>
    <mergeCell ref="H15:I15"/>
    <mergeCell ref="F17:G17"/>
    <mergeCell ref="C15:D15"/>
    <mergeCell ref="C8:D8"/>
    <mergeCell ref="B21:B22"/>
    <mergeCell ref="C9:D9"/>
    <mergeCell ref="C10:C11"/>
    <mergeCell ref="J11:K11"/>
    <mergeCell ref="J10:K10"/>
    <mergeCell ref="B8:B13"/>
    <mergeCell ref="B20:D20"/>
    <mergeCell ref="A23:A25"/>
    <mergeCell ref="B23:B25"/>
    <mergeCell ref="F23:G23"/>
    <mergeCell ref="H23:I23"/>
    <mergeCell ref="F25:G25"/>
    <mergeCell ref="H25:I25"/>
    <mergeCell ref="C25:D25"/>
    <mergeCell ref="C24:D24"/>
    <mergeCell ref="C23:D23"/>
    <mergeCell ref="A8:A13"/>
    <mergeCell ref="A1:S1"/>
    <mergeCell ref="F4:G4"/>
    <mergeCell ref="H4:I4"/>
    <mergeCell ref="J4:K4"/>
    <mergeCell ref="L4:M4"/>
    <mergeCell ref="N4:O4"/>
    <mergeCell ref="P4:Q4"/>
    <mergeCell ref="J3:M3"/>
    <mergeCell ref="N3:Q3"/>
    <mergeCell ref="E3:E5"/>
    <mergeCell ref="B3:D5"/>
    <mergeCell ref="A3:A5"/>
    <mergeCell ref="S3:S5"/>
    <mergeCell ref="R3:R5"/>
    <mergeCell ref="T4:U4"/>
    <mergeCell ref="T3:U3"/>
    <mergeCell ref="V3:V5"/>
    <mergeCell ref="W3:W5"/>
    <mergeCell ref="S21:S22"/>
    <mergeCell ref="A21:A22"/>
    <mergeCell ref="C21:C22"/>
    <mergeCell ref="C19:D19"/>
    <mergeCell ref="C18:D18"/>
    <mergeCell ref="A15:A19"/>
    <mergeCell ref="B15:B19"/>
    <mergeCell ref="C17:D17"/>
    <mergeCell ref="C16:D16"/>
    <mergeCell ref="S10:S13"/>
    <mergeCell ref="L8:M8"/>
    <mergeCell ref="B7:D7"/>
    <mergeCell ref="N12:O12"/>
    <mergeCell ref="P12:Q12"/>
    <mergeCell ref="N13:O13"/>
    <mergeCell ref="P13:Q13"/>
    <mergeCell ref="P11:Q11"/>
    <mergeCell ref="N11:O11"/>
    <mergeCell ref="L11:M11"/>
    <mergeCell ref="L10:M10"/>
  </mergeCells>
  <hyperlinks>
    <hyperlink ref="S6" r:id="rId1"/>
  </hyperlinks>
  <pageMargins left="0.7" right="0.44" top="0.39" bottom="0.17" header="0.3" footer="0.3"/>
  <pageSetup paperSize="9" scale="4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43"/>
  <sheetViews>
    <sheetView tabSelected="1" view="pageBreakPreview" zoomScale="70" zoomScaleNormal="60" zoomScaleSheetLayoutView="70" workbookViewId="0">
      <selection activeCell="AA28" sqref="AA28"/>
    </sheetView>
  </sheetViews>
  <sheetFormatPr defaultRowHeight="15.75" x14ac:dyDescent="0.25"/>
  <cols>
    <col min="1" max="1" width="6.140625" style="2" customWidth="1"/>
    <col min="2" max="2" width="25.42578125" style="2" customWidth="1"/>
    <col min="3" max="4" width="19.5703125" style="2" customWidth="1"/>
    <col min="5" max="5" width="17.42578125" style="2" customWidth="1"/>
    <col min="6" max="8" width="16.5703125" style="37" hidden="1" customWidth="1"/>
    <col min="9" max="9" width="1.7109375" style="37" hidden="1" customWidth="1"/>
    <col min="10" max="13" width="16.5703125" style="2" hidden="1" customWidth="1"/>
    <col min="14" max="17" width="16.5703125" style="2" customWidth="1"/>
    <col min="18" max="18" width="16.5703125" style="2" hidden="1" customWidth="1"/>
    <col min="19" max="19" width="45.85546875" style="2" customWidth="1"/>
    <col min="20" max="20" width="17.7109375" style="270" hidden="1" customWidth="1"/>
    <col min="21" max="21" width="17" style="270" hidden="1" customWidth="1"/>
    <col min="22" max="22" width="14.85546875" style="270" hidden="1" customWidth="1"/>
    <col min="23" max="23" width="15" style="2" hidden="1" customWidth="1"/>
    <col min="24" max="27" width="9.140625" style="2"/>
    <col min="28" max="28" width="8.7109375" style="2" customWidth="1"/>
    <col min="29" max="16384" width="9.140625" style="2"/>
  </cols>
  <sheetData>
    <row r="1" spans="1:23" ht="18.75" x14ac:dyDescent="0.3">
      <c r="A1" s="541" t="s">
        <v>129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276"/>
    </row>
    <row r="2" spans="1:23" ht="16.5" thickBot="1" x14ac:dyDescent="0.3"/>
    <row r="3" spans="1:23" ht="16.5" thickBot="1" x14ac:dyDescent="0.3">
      <c r="A3" s="411" t="s">
        <v>0</v>
      </c>
      <c r="B3" s="414" t="s">
        <v>1</v>
      </c>
      <c r="C3" s="415"/>
      <c r="D3" s="416"/>
      <c r="E3" s="411" t="s">
        <v>2</v>
      </c>
      <c r="J3" s="408" t="s">
        <v>68</v>
      </c>
      <c r="K3" s="409"/>
      <c r="L3" s="409"/>
      <c r="M3" s="410"/>
      <c r="N3" s="409" t="s">
        <v>117</v>
      </c>
      <c r="O3" s="409"/>
      <c r="P3" s="409"/>
      <c r="Q3" s="410"/>
      <c r="R3" s="423" t="s">
        <v>83</v>
      </c>
      <c r="S3" s="411" t="s">
        <v>3</v>
      </c>
      <c r="T3" s="365" t="s">
        <v>117</v>
      </c>
      <c r="U3" s="366"/>
      <c r="V3" s="367" t="s">
        <v>118</v>
      </c>
      <c r="W3" s="367" t="s">
        <v>119</v>
      </c>
    </row>
    <row r="4" spans="1:23" ht="19.5" customHeight="1" thickBot="1" x14ac:dyDescent="0.3">
      <c r="A4" s="412"/>
      <c r="B4" s="417"/>
      <c r="C4" s="418"/>
      <c r="D4" s="419"/>
      <c r="E4" s="412"/>
      <c r="F4" s="404" t="s">
        <v>40</v>
      </c>
      <c r="G4" s="405"/>
      <c r="H4" s="406" t="s">
        <v>41</v>
      </c>
      <c r="I4" s="405"/>
      <c r="J4" s="363" t="s">
        <v>56</v>
      </c>
      <c r="K4" s="364"/>
      <c r="L4" s="407" t="s">
        <v>57</v>
      </c>
      <c r="M4" s="364"/>
      <c r="N4" s="363" t="s">
        <v>56</v>
      </c>
      <c r="O4" s="364"/>
      <c r="P4" s="407" t="s">
        <v>57</v>
      </c>
      <c r="Q4" s="364"/>
      <c r="R4" s="424"/>
      <c r="S4" s="412"/>
      <c r="T4" s="363" t="s">
        <v>56</v>
      </c>
      <c r="U4" s="364"/>
      <c r="V4" s="368"/>
      <c r="W4" s="368"/>
    </row>
    <row r="5" spans="1:23" ht="43.5" customHeight="1" thickBot="1" x14ac:dyDescent="0.3">
      <c r="A5" s="412"/>
      <c r="B5" s="417"/>
      <c r="C5" s="418"/>
      <c r="D5" s="419"/>
      <c r="E5" s="412"/>
      <c r="F5" s="301" t="s">
        <v>42</v>
      </c>
      <c r="G5" s="302" t="s">
        <v>43</v>
      </c>
      <c r="H5" s="303" t="s">
        <v>42</v>
      </c>
      <c r="I5" s="302" t="s">
        <v>43</v>
      </c>
      <c r="J5" s="303" t="s">
        <v>42</v>
      </c>
      <c r="K5" s="304" t="s">
        <v>43</v>
      </c>
      <c r="L5" s="301" t="s">
        <v>42</v>
      </c>
      <c r="M5" s="304" t="s">
        <v>43</v>
      </c>
      <c r="N5" s="303" t="s">
        <v>42</v>
      </c>
      <c r="O5" s="304" t="s">
        <v>43</v>
      </c>
      <c r="P5" s="301" t="s">
        <v>42</v>
      </c>
      <c r="Q5" s="304" t="s">
        <v>43</v>
      </c>
      <c r="R5" s="424"/>
      <c r="S5" s="412"/>
      <c r="T5" s="137" t="s">
        <v>42</v>
      </c>
      <c r="U5" s="138" t="s">
        <v>43</v>
      </c>
      <c r="V5" s="369"/>
      <c r="W5" s="369"/>
    </row>
    <row r="6" spans="1:23" ht="58.5" customHeight="1" thickBot="1" x14ac:dyDescent="0.3">
      <c r="A6" s="262">
        <v>1</v>
      </c>
      <c r="B6" s="496" t="s">
        <v>108</v>
      </c>
      <c r="C6" s="497"/>
      <c r="D6" s="498"/>
      <c r="E6" s="305" t="s">
        <v>110</v>
      </c>
      <c r="F6" s="306"/>
      <c r="G6" s="306"/>
      <c r="H6" s="307"/>
      <c r="I6" s="308"/>
      <c r="J6" s="499" t="s">
        <v>113</v>
      </c>
      <c r="K6" s="500"/>
      <c r="L6" s="500"/>
      <c r="M6" s="500"/>
      <c r="N6" s="500"/>
      <c r="O6" s="500"/>
      <c r="P6" s="500"/>
      <c r="Q6" s="500"/>
      <c r="R6" s="500"/>
      <c r="S6" s="309" t="s">
        <v>111</v>
      </c>
      <c r="T6" s="264"/>
    </row>
    <row r="7" spans="1:23" ht="40.5" customHeight="1" thickBot="1" x14ac:dyDescent="0.3">
      <c r="A7" s="20">
        <v>1</v>
      </c>
      <c r="B7" s="388" t="s">
        <v>109</v>
      </c>
      <c r="C7" s="389"/>
      <c r="D7" s="390"/>
      <c r="E7" s="112" t="s">
        <v>112</v>
      </c>
      <c r="F7" s="310"/>
      <c r="G7" s="311"/>
      <c r="H7" s="312"/>
      <c r="I7" s="313"/>
      <c r="J7" s="314">
        <f>95.393/100</f>
        <v>0.95393000000000006</v>
      </c>
      <c r="K7" s="315">
        <f>95.522/100</f>
        <v>0.95522000000000007</v>
      </c>
      <c r="L7" s="314">
        <f>J7*1.18</f>
        <v>1.1256374</v>
      </c>
      <c r="M7" s="315">
        <f>K7*1.18</f>
        <v>1.1271595999999999</v>
      </c>
      <c r="N7" s="316">
        <v>0.98580999999999996</v>
      </c>
      <c r="O7" s="317">
        <v>0.98736000000000002</v>
      </c>
      <c r="P7" s="316">
        <f>N7*1.2</f>
        <v>1.1829719999999999</v>
      </c>
      <c r="Q7" s="317">
        <f>O7*1.2</f>
        <v>1.1848319999999999</v>
      </c>
      <c r="R7" s="192">
        <f>O7/K7-1</f>
        <v>3.3646699189715301E-2</v>
      </c>
      <c r="S7" s="362" t="s">
        <v>123</v>
      </c>
      <c r="T7" s="271"/>
    </row>
    <row r="8" spans="1:23" s="111" customFormat="1" ht="45" hidden="1" customHeight="1" thickBot="1" x14ac:dyDescent="0.3">
      <c r="A8" s="477" t="s">
        <v>58</v>
      </c>
      <c r="B8" s="469" t="s">
        <v>130</v>
      </c>
      <c r="C8" s="459"/>
      <c r="D8" s="460"/>
      <c r="E8" s="169" t="s">
        <v>59</v>
      </c>
      <c r="F8" s="186"/>
      <c r="G8" s="186"/>
      <c r="H8" s="186"/>
      <c r="I8" s="188"/>
      <c r="J8" s="438">
        <f>2.21+1.01+0.14+2.56</f>
        <v>5.92</v>
      </c>
      <c r="K8" s="439"/>
      <c r="L8" s="386">
        <f>J8*1.18</f>
        <v>6.9855999999999998</v>
      </c>
      <c r="M8" s="387"/>
      <c r="N8" s="537" t="s">
        <v>62</v>
      </c>
      <c r="O8" s="538"/>
      <c r="P8" s="539" t="s">
        <v>62</v>
      </c>
      <c r="Q8" s="540"/>
      <c r="R8" s="201" t="s">
        <v>62</v>
      </c>
      <c r="S8" s="108"/>
      <c r="T8" s="272"/>
      <c r="U8" s="276"/>
      <c r="V8" s="276"/>
    </row>
    <row r="9" spans="1:23" s="111" customFormat="1" ht="51" customHeight="1" x14ac:dyDescent="0.25">
      <c r="A9" s="478"/>
      <c r="B9" s="535"/>
      <c r="C9" s="531" t="s">
        <v>328</v>
      </c>
      <c r="D9" s="532"/>
      <c r="E9" s="220" t="s">
        <v>80</v>
      </c>
      <c r="F9" s="209"/>
      <c r="G9" s="209"/>
      <c r="H9" s="209"/>
      <c r="I9" s="210"/>
      <c r="J9" s="211"/>
      <c r="K9" s="212"/>
      <c r="L9" s="213"/>
      <c r="M9" s="213"/>
      <c r="N9" s="533" t="s">
        <v>62</v>
      </c>
      <c r="O9" s="534"/>
      <c r="P9" s="533">
        <v>550</v>
      </c>
      <c r="Q9" s="534"/>
      <c r="R9" s="214"/>
      <c r="S9" s="367" t="s">
        <v>124</v>
      </c>
      <c r="T9" s="272"/>
      <c r="U9" s="276"/>
      <c r="V9" s="276"/>
    </row>
    <row r="10" spans="1:23" s="111" customFormat="1" ht="81.75" customHeight="1" thickBot="1" x14ac:dyDescent="0.3">
      <c r="A10" s="478"/>
      <c r="B10" s="535"/>
      <c r="C10" s="506" t="s">
        <v>325</v>
      </c>
      <c r="D10" s="507"/>
      <c r="E10" s="220" t="s">
        <v>80</v>
      </c>
      <c r="F10" s="185"/>
      <c r="G10" s="185"/>
      <c r="H10" s="185"/>
      <c r="I10" s="189"/>
      <c r="J10" s="401" t="s">
        <v>62</v>
      </c>
      <c r="K10" s="402"/>
      <c r="L10" s="401" t="s">
        <v>62</v>
      </c>
      <c r="M10" s="402"/>
      <c r="N10" s="391">
        <v>19708</v>
      </c>
      <c r="O10" s="392"/>
      <c r="P10" s="393">
        <f>N10*1.2</f>
        <v>23649.599999999999</v>
      </c>
      <c r="Q10" s="392"/>
      <c r="R10" s="202" t="s">
        <v>62</v>
      </c>
      <c r="S10" s="368"/>
      <c r="T10" s="272"/>
      <c r="U10" s="276"/>
      <c r="V10" s="276"/>
    </row>
    <row r="11" spans="1:23" s="111" customFormat="1" ht="119.25" customHeight="1" thickBot="1" x14ac:dyDescent="0.3">
      <c r="A11" s="479"/>
      <c r="B11" s="536"/>
      <c r="C11" s="508" t="s">
        <v>131</v>
      </c>
      <c r="D11" s="509"/>
      <c r="E11" s="221" t="s">
        <v>59</v>
      </c>
      <c r="F11" s="215"/>
      <c r="G11" s="216"/>
      <c r="H11" s="217"/>
      <c r="I11" s="215"/>
      <c r="J11" s="184"/>
      <c r="K11" s="150"/>
      <c r="L11" s="218"/>
      <c r="M11" s="150"/>
      <c r="N11" s="395">
        <v>893</v>
      </c>
      <c r="O11" s="396"/>
      <c r="P11" s="397">
        <f>N11*1.2</f>
        <v>1071.5999999999999</v>
      </c>
      <c r="Q11" s="396"/>
      <c r="R11" s="201"/>
      <c r="S11" s="368"/>
      <c r="T11" s="272"/>
      <c r="U11" s="276"/>
      <c r="V11" s="276"/>
    </row>
    <row r="12" spans="1:23" ht="57.75" customHeight="1" thickBot="1" x14ac:dyDescent="0.3">
      <c r="A12" s="277">
        <v>3</v>
      </c>
      <c r="B12" s="383" t="s">
        <v>17</v>
      </c>
      <c r="C12" s="453"/>
      <c r="D12" s="454"/>
      <c r="E12" s="179" t="s">
        <v>60</v>
      </c>
      <c r="F12" s="180">
        <v>1436.29</v>
      </c>
      <c r="G12" s="181">
        <v>1454.68</v>
      </c>
      <c r="H12" s="182" t="e">
        <f>#REF!+#REF!</f>
        <v>#REF!</v>
      </c>
      <c r="I12" s="183" t="e">
        <f>#REF!+#REF!</f>
        <v>#REF!</v>
      </c>
      <c r="J12" s="184">
        <v>1635.09</v>
      </c>
      <c r="K12" s="110">
        <v>1703.76</v>
      </c>
      <c r="L12" s="118">
        <f t="shared" ref="L12:M14" si="0">J12*1.18</f>
        <v>1929.4061999999999</v>
      </c>
      <c r="M12" s="150">
        <f t="shared" si="0"/>
        <v>2010.4367999999999</v>
      </c>
      <c r="N12" s="118">
        <v>1774.98</v>
      </c>
      <c r="O12" s="150">
        <v>1828.23</v>
      </c>
      <c r="P12" s="118">
        <f>N12*1.2</f>
        <v>2129.9760000000001</v>
      </c>
      <c r="Q12" s="150">
        <f>O12*1.2</f>
        <v>2193.8759999999997</v>
      </c>
      <c r="R12" s="199">
        <f>O12/K12-1</f>
        <v>7.3056064234399143E-2</v>
      </c>
      <c r="S12" s="295" t="s">
        <v>120</v>
      </c>
      <c r="T12" s="272"/>
    </row>
    <row r="13" spans="1:23" ht="40.5" customHeight="1" thickBot="1" x14ac:dyDescent="0.3">
      <c r="A13" s="20">
        <v>4</v>
      </c>
      <c r="B13" s="382" t="s">
        <v>48</v>
      </c>
      <c r="C13" s="447"/>
      <c r="D13" s="448"/>
      <c r="E13" s="112" t="s">
        <v>61</v>
      </c>
      <c r="F13" s="48">
        <v>141.08000000000001</v>
      </c>
      <c r="G13" s="49">
        <v>161.99</v>
      </c>
      <c r="H13" s="50">
        <f>F13*1.18</f>
        <v>166.4744</v>
      </c>
      <c r="I13" s="49">
        <f>G13*1.18</f>
        <v>191.1482</v>
      </c>
      <c r="J13" s="245">
        <v>198.76</v>
      </c>
      <c r="K13" s="246">
        <v>208.41</v>
      </c>
      <c r="L13" s="247">
        <f t="shared" si="0"/>
        <v>234.53679999999997</v>
      </c>
      <c r="M13" s="246">
        <f t="shared" si="0"/>
        <v>245.92379999999997</v>
      </c>
      <c r="N13" s="247">
        <v>217.22</v>
      </c>
      <c r="O13" s="246">
        <v>217.43</v>
      </c>
      <c r="P13" s="247">
        <f>N13*1.2</f>
        <v>260.66399999999999</v>
      </c>
      <c r="Q13" s="246">
        <f>O13*1.2</f>
        <v>260.916</v>
      </c>
      <c r="R13" s="198">
        <f>O13/K13-1</f>
        <v>4.3280072933160607E-2</v>
      </c>
      <c r="S13" s="296" t="s">
        <v>91</v>
      </c>
      <c r="T13" s="272"/>
    </row>
    <row r="14" spans="1:23" ht="38.25" customHeight="1" thickBot="1" x14ac:dyDescent="0.3">
      <c r="A14" s="380">
        <v>5</v>
      </c>
      <c r="B14" s="382" t="s">
        <v>72</v>
      </c>
      <c r="C14" s="436" t="s">
        <v>66</v>
      </c>
      <c r="D14" s="437"/>
      <c r="E14" s="251" t="s">
        <v>61</v>
      </c>
      <c r="F14" s="430">
        <v>35.06</v>
      </c>
      <c r="G14" s="431"/>
      <c r="H14" s="457">
        <f>F14*1.18</f>
        <v>41.370800000000003</v>
      </c>
      <c r="I14" s="458"/>
      <c r="J14" s="128">
        <v>28.3</v>
      </c>
      <c r="K14" s="153">
        <v>29.48</v>
      </c>
      <c r="L14" s="121">
        <f t="shared" si="0"/>
        <v>33.393999999999998</v>
      </c>
      <c r="M14" s="120">
        <f t="shared" si="0"/>
        <v>34.7864</v>
      </c>
      <c r="N14" s="156">
        <v>30.72</v>
      </c>
      <c r="O14" s="168">
        <v>32.520000000000003</v>
      </c>
      <c r="P14" s="283">
        <f t="shared" ref="P14:Q14" si="1">N14*1.2</f>
        <v>36.863999999999997</v>
      </c>
      <c r="Q14" s="284">
        <f t="shared" si="1"/>
        <v>39.024000000000001</v>
      </c>
      <c r="R14" s="297" t="s">
        <v>121</v>
      </c>
      <c r="S14" s="231" t="s">
        <v>125</v>
      </c>
      <c r="T14" s="272"/>
    </row>
    <row r="15" spans="1:23" ht="38.25" customHeight="1" thickBot="1" x14ac:dyDescent="0.3">
      <c r="A15" s="381"/>
      <c r="B15" s="383"/>
      <c r="C15" s="378" t="s">
        <v>65</v>
      </c>
      <c r="D15" s="379"/>
      <c r="E15" s="6" t="s">
        <v>61</v>
      </c>
      <c r="F15" s="278"/>
      <c r="G15" s="279"/>
      <c r="H15" s="281"/>
      <c r="I15" s="282"/>
      <c r="J15" s="122" t="s">
        <v>62</v>
      </c>
      <c r="K15" s="123" t="s">
        <v>62</v>
      </c>
      <c r="L15" s="124">
        <v>32.21</v>
      </c>
      <c r="M15" s="123">
        <v>33.56</v>
      </c>
      <c r="N15" s="157" t="s">
        <v>62</v>
      </c>
      <c r="O15" s="193" t="s">
        <v>62</v>
      </c>
      <c r="P15" s="285">
        <f>P16</f>
        <v>35.555999999999997</v>
      </c>
      <c r="Q15" s="286">
        <f>Q16</f>
        <v>37.68</v>
      </c>
      <c r="R15" s="298" t="s">
        <v>121</v>
      </c>
      <c r="S15" s="232" t="s">
        <v>126</v>
      </c>
      <c r="T15" s="272"/>
    </row>
    <row r="16" spans="1:23" ht="37.5" customHeight="1" thickBot="1" x14ac:dyDescent="0.3">
      <c r="A16" s="381"/>
      <c r="B16" s="383"/>
      <c r="C16" s="378" t="s">
        <v>63</v>
      </c>
      <c r="D16" s="379"/>
      <c r="E16" s="252" t="s">
        <v>61</v>
      </c>
      <c r="F16" s="433">
        <v>25.11</v>
      </c>
      <c r="G16" s="434"/>
      <c r="H16" s="451">
        <f>F16*1.18</f>
        <v>29.629799999999999</v>
      </c>
      <c r="I16" s="452"/>
      <c r="J16" s="125">
        <v>27.3</v>
      </c>
      <c r="K16" s="126">
        <v>28.44</v>
      </c>
      <c r="L16" s="127">
        <f>J16*1.18</f>
        <v>32.213999999999999</v>
      </c>
      <c r="M16" s="126">
        <f>K16*1.18</f>
        <v>33.559199999999997</v>
      </c>
      <c r="N16" s="158">
        <v>29.63</v>
      </c>
      <c r="O16" s="194">
        <v>31.4</v>
      </c>
      <c r="P16" s="285">
        <f>N16*1.2</f>
        <v>35.555999999999997</v>
      </c>
      <c r="Q16" s="286">
        <f>O16*1.2</f>
        <v>37.68</v>
      </c>
      <c r="R16" s="298"/>
      <c r="S16" s="232" t="s">
        <v>126</v>
      </c>
      <c r="T16" s="266">
        <f>O16</f>
        <v>31.4</v>
      </c>
      <c r="U16" s="267">
        <f>O16*1.1</f>
        <v>34.54</v>
      </c>
      <c r="V16" s="267">
        <f>AVERAGE(T16:U16)</f>
        <v>32.97</v>
      </c>
      <c r="W16" s="267">
        <f>AVERAGE(N16:O16)*1.1</f>
        <v>33.566500000000005</v>
      </c>
    </row>
    <row r="17" spans="1:23" ht="47.25" customHeight="1" thickBot="1" x14ac:dyDescent="0.3">
      <c r="A17" s="381"/>
      <c r="B17" s="383"/>
      <c r="C17" s="378" t="s">
        <v>70</v>
      </c>
      <c r="D17" s="379"/>
      <c r="E17" s="252" t="s">
        <v>61</v>
      </c>
      <c r="F17" s="278"/>
      <c r="G17" s="279"/>
      <c r="H17" s="281"/>
      <c r="I17" s="282"/>
      <c r="J17" s="122" t="s">
        <v>62</v>
      </c>
      <c r="K17" s="123" t="s">
        <v>62</v>
      </c>
      <c r="L17" s="157">
        <v>33.393999999999998</v>
      </c>
      <c r="M17" s="123">
        <v>34.7864</v>
      </c>
      <c r="N17" s="157" t="s">
        <v>62</v>
      </c>
      <c r="O17" s="193" t="s">
        <v>62</v>
      </c>
      <c r="P17" s="285">
        <f>P18</f>
        <v>36.779999999999994</v>
      </c>
      <c r="Q17" s="286">
        <f>Q18</f>
        <v>36.984000000000002</v>
      </c>
      <c r="R17" s="298" t="s">
        <v>122</v>
      </c>
      <c r="S17" s="510" t="s">
        <v>122</v>
      </c>
      <c r="T17" s="272"/>
    </row>
    <row r="18" spans="1:23" ht="47.25" customHeight="1" thickBot="1" x14ac:dyDescent="0.3">
      <c r="A18" s="381"/>
      <c r="B18" s="384"/>
      <c r="C18" s="376" t="s">
        <v>71</v>
      </c>
      <c r="D18" s="377"/>
      <c r="E18" s="8" t="s">
        <v>61</v>
      </c>
      <c r="F18" s="159"/>
      <c r="G18" s="160"/>
      <c r="H18" s="161"/>
      <c r="I18" s="162"/>
      <c r="J18" s="154">
        <v>28.3</v>
      </c>
      <c r="K18" s="173">
        <v>29.48</v>
      </c>
      <c r="L18" s="253">
        <f>J18*1.18</f>
        <v>33.393999999999998</v>
      </c>
      <c r="M18" s="173">
        <f>K18*1.18</f>
        <v>34.7864</v>
      </c>
      <c r="N18" s="158">
        <v>30.65</v>
      </c>
      <c r="O18" s="194">
        <v>30.82</v>
      </c>
      <c r="P18" s="287">
        <f t="shared" ref="P18:Q18" si="2">N18*1.2</f>
        <v>36.779999999999994</v>
      </c>
      <c r="Q18" s="288">
        <f t="shared" si="2"/>
        <v>36.984000000000002</v>
      </c>
      <c r="R18" s="298"/>
      <c r="S18" s="371"/>
      <c r="T18" s="272"/>
    </row>
    <row r="19" spans="1:23" ht="47.25" customHeight="1" thickBot="1" x14ac:dyDescent="0.3">
      <c r="A19" s="20">
        <v>6</v>
      </c>
      <c r="B19" s="388" t="s">
        <v>82</v>
      </c>
      <c r="C19" s="389"/>
      <c r="D19" s="390"/>
      <c r="E19" s="179" t="s">
        <v>61</v>
      </c>
      <c r="F19" s="109"/>
      <c r="G19" s="106"/>
      <c r="H19" s="107"/>
      <c r="I19" s="106"/>
      <c r="J19" s="131">
        <v>4.21</v>
      </c>
      <c r="K19" s="132">
        <v>4.37</v>
      </c>
      <c r="L19" s="133">
        <f>J19*1.18</f>
        <v>4.9677999999999995</v>
      </c>
      <c r="M19" s="134">
        <f>K19*1.18</f>
        <v>5.1566000000000001</v>
      </c>
      <c r="N19" s="133">
        <v>4.55</v>
      </c>
      <c r="O19" s="134">
        <v>4.6500000000000004</v>
      </c>
      <c r="P19" s="299">
        <f t="shared" ref="P19:Q24" si="3">N19*1.2</f>
        <v>5.46</v>
      </c>
      <c r="Q19" s="300">
        <f t="shared" si="3"/>
        <v>5.58</v>
      </c>
      <c r="R19" s="192">
        <f>O19/K19-1</f>
        <v>6.4073226544622441E-2</v>
      </c>
      <c r="S19" s="232" t="s">
        <v>126</v>
      </c>
      <c r="T19" s="266">
        <f>O19</f>
        <v>4.6500000000000004</v>
      </c>
      <c r="U19" s="267">
        <f>O19*1.1</f>
        <v>5.1150000000000011</v>
      </c>
      <c r="V19" s="267">
        <f>AVERAGE(T19:U19)</f>
        <v>4.8825000000000003</v>
      </c>
      <c r="W19" s="267">
        <f>AVERAGE(N19:O19)*1.1</f>
        <v>5.0599999999999996</v>
      </c>
    </row>
    <row r="20" spans="1:23" ht="47.25" customHeight="1" x14ac:dyDescent="0.25">
      <c r="A20" s="372">
        <v>7</v>
      </c>
      <c r="B20" s="512" t="s">
        <v>73</v>
      </c>
      <c r="C20" s="374" t="s">
        <v>71</v>
      </c>
      <c r="D20" s="174" t="s">
        <v>74</v>
      </c>
      <c r="E20" s="169" t="s">
        <v>61</v>
      </c>
      <c r="F20" s="163"/>
      <c r="G20" s="163"/>
      <c r="H20" s="164"/>
      <c r="I20" s="282"/>
      <c r="J20" s="128" t="s">
        <v>62</v>
      </c>
      <c r="K20" s="153">
        <v>29.48</v>
      </c>
      <c r="L20" s="171" t="s">
        <v>62</v>
      </c>
      <c r="M20" s="168">
        <f>K20*1.18</f>
        <v>34.7864</v>
      </c>
      <c r="N20" s="156">
        <f>N18</f>
        <v>30.65</v>
      </c>
      <c r="O20" s="153">
        <f>O18</f>
        <v>30.82</v>
      </c>
      <c r="P20" s="171">
        <f t="shared" si="3"/>
        <v>36.779999999999994</v>
      </c>
      <c r="Q20" s="168">
        <f t="shared" si="3"/>
        <v>36.984000000000002</v>
      </c>
      <c r="R20" s="204"/>
      <c r="S20" s="370" t="s">
        <v>332</v>
      </c>
      <c r="T20" s="272"/>
    </row>
    <row r="21" spans="1:23" ht="47.25" customHeight="1" thickBot="1" x14ac:dyDescent="0.3">
      <c r="A21" s="373"/>
      <c r="B21" s="513"/>
      <c r="C21" s="375"/>
      <c r="D21" s="175" t="s">
        <v>75</v>
      </c>
      <c r="E21" s="170" t="s">
        <v>60</v>
      </c>
      <c r="F21" s="165"/>
      <c r="G21" s="165"/>
      <c r="H21" s="166"/>
      <c r="I21" s="167"/>
      <c r="J21" s="154" t="s">
        <v>62</v>
      </c>
      <c r="K21" s="173">
        <v>1703.76</v>
      </c>
      <c r="L21" s="172" t="s">
        <v>62</v>
      </c>
      <c r="M21" s="290">
        <f>K21*1.18</f>
        <v>2010.4367999999999</v>
      </c>
      <c r="N21" s="287">
        <f>N12</f>
        <v>1774.98</v>
      </c>
      <c r="O21" s="288">
        <f>O12</f>
        <v>1828.23</v>
      </c>
      <c r="P21" s="289">
        <f t="shared" si="3"/>
        <v>2129.9760000000001</v>
      </c>
      <c r="Q21" s="290">
        <f t="shared" si="3"/>
        <v>2193.8759999999997</v>
      </c>
      <c r="R21" s="206"/>
      <c r="S21" s="371"/>
      <c r="T21" s="272"/>
    </row>
    <row r="22" spans="1:23" ht="47.25" customHeight="1" x14ac:dyDescent="0.25">
      <c r="A22" s="275"/>
      <c r="B22" s="513"/>
      <c r="C22" s="374" t="s">
        <v>330</v>
      </c>
      <c r="D22" s="174" t="s">
        <v>74</v>
      </c>
      <c r="E22" s="169" t="s">
        <v>329</v>
      </c>
      <c r="F22" s="163"/>
      <c r="G22" s="163"/>
      <c r="H22" s="164"/>
      <c r="I22" s="282"/>
      <c r="J22" s="128" t="s">
        <v>62</v>
      </c>
      <c r="K22" s="153">
        <v>3378.04</v>
      </c>
      <c r="L22" s="171" t="s">
        <v>62</v>
      </c>
      <c r="M22" s="168">
        <f>K22*1.18</f>
        <v>3986.0871999999999</v>
      </c>
      <c r="N22" s="156">
        <f>N16</f>
        <v>29.63</v>
      </c>
      <c r="O22" s="153">
        <f>O16</f>
        <v>31.4</v>
      </c>
      <c r="P22" s="171">
        <f t="shared" si="3"/>
        <v>35.555999999999997</v>
      </c>
      <c r="Q22" s="168">
        <f t="shared" si="3"/>
        <v>37.68</v>
      </c>
      <c r="R22" s="204"/>
      <c r="S22" s="370" t="s">
        <v>331</v>
      </c>
      <c r="T22" s="272"/>
    </row>
    <row r="23" spans="1:23" ht="47.25" customHeight="1" thickBot="1" x14ac:dyDescent="0.3">
      <c r="A23" s="275"/>
      <c r="B23" s="514"/>
      <c r="C23" s="375"/>
      <c r="D23" s="175" t="s">
        <v>75</v>
      </c>
      <c r="E23" s="170" t="s">
        <v>60</v>
      </c>
      <c r="F23" s="165"/>
      <c r="G23" s="165"/>
      <c r="H23" s="166"/>
      <c r="I23" s="167"/>
      <c r="J23" s="154" t="s">
        <v>62</v>
      </c>
      <c r="K23" s="173">
        <v>5052.32</v>
      </c>
      <c r="L23" s="172" t="s">
        <v>62</v>
      </c>
      <c r="M23" s="290">
        <f>K23*1.18</f>
        <v>5961.7375999999995</v>
      </c>
      <c r="N23" s="287">
        <f>N12</f>
        <v>1774.98</v>
      </c>
      <c r="O23" s="288">
        <f>O12</f>
        <v>1828.23</v>
      </c>
      <c r="P23" s="289">
        <f t="shared" si="3"/>
        <v>2129.9760000000001</v>
      </c>
      <c r="Q23" s="290">
        <f t="shared" si="3"/>
        <v>2193.8759999999997</v>
      </c>
      <c r="R23" s="206"/>
      <c r="S23" s="371"/>
      <c r="T23" s="272"/>
    </row>
    <row r="24" spans="1:23" ht="38.25" customHeight="1" thickBot="1" x14ac:dyDescent="0.3">
      <c r="A24" s="380">
        <v>8</v>
      </c>
      <c r="B24" s="382" t="s">
        <v>67</v>
      </c>
      <c r="C24" s="436" t="s">
        <v>66</v>
      </c>
      <c r="D24" s="437"/>
      <c r="E24" s="113" t="s">
        <v>61</v>
      </c>
      <c r="F24" s="430">
        <v>50.06</v>
      </c>
      <c r="G24" s="431"/>
      <c r="H24" s="432">
        <f>F24*1.18</f>
        <v>59.070799999999998</v>
      </c>
      <c r="I24" s="431"/>
      <c r="J24" s="119">
        <v>51.29</v>
      </c>
      <c r="K24" s="151">
        <v>53.34</v>
      </c>
      <c r="L24" s="152">
        <f>J24*1.18</f>
        <v>60.522199999999998</v>
      </c>
      <c r="M24" s="151">
        <f>K24*1.18</f>
        <v>62.941200000000002</v>
      </c>
      <c r="N24" s="119">
        <v>55.58</v>
      </c>
      <c r="O24" s="151">
        <v>58.81</v>
      </c>
      <c r="P24" s="119">
        <f t="shared" si="3"/>
        <v>66.695999999999998</v>
      </c>
      <c r="Q24" s="195">
        <f t="shared" si="3"/>
        <v>70.572000000000003</v>
      </c>
      <c r="R24" s="204">
        <f>O24/K24-1</f>
        <v>0.10254968128983877</v>
      </c>
      <c r="S24" s="231" t="s">
        <v>125</v>
      </c>
      <c r="T24" s="272"/>
    </row>
    <row r="25" spans="1:23" ht="38.25" customHeight="1" thickBot="1" x14ac:dyDescent="0.3">
      <c r="A25" s="381"/>
      <c r="B25" s="383"/>
      <c r="C25" s="378" t="s">
        <v>65</v>
      </c>
      <c r="D25" s="379"/>
      <c r="E25" s="114" t="s">
        <v>61</v>
      </c>
      <c r="F25" s="278"/>
      <c r="G25" s="279"/>
      <c r="H25" s="280"/>
      <c r="I25" s="279"/>
      <c r="J25" s="122" t="s">
        <v>62</v>
      </c>
      <c r="K25" s="129" t="s">
        <v>62</v>
      </c>
      <c r="L25" s="130">
        <v>24.64</v>
      </c>
      <c r="M25" s="129">
        <v>25.64</v>
      </c>
      <c r="N25" s="122" t="s">
        <v>62</v>
      </c>
      <c r="O25" s="129" t="s">
        <v>62</v>
      </c>
      <c r="P25" s="122">
        <f>P26</f>
        <v>27.167999999999999</v>
      </c>
      <c r="Q25" s="196">
        <f>Q26</f>
        <v>28.787999999999997</v>
      </c>
      <c r="R25" s="205">
        <f>Q25/M25-1</f>
        <v>0.12277691107644295</v>
      </c>
      <c r="S25" s="232" t="s">
        <v>126</v>
      </c>
      <c r="T25" s="272"/>
    </row>
    <row r="26" spans="1:23" ht="37.5" customHeight="1" thickBot="1" x14ac:dyDescent="0.3">
      <c r="A26" s="429"/>
      <c r="B26" s="384"/>
      <c r="C26" s="376" t="s">
        <v>64</v>
      </c>
      <c r="D26" s="377"/>
      <c r="E26" s="114" t="s">
        <v>61</v>
      </c>
      <c r="F26" s="433">
        <v>17.7</v>
      </c>
      <c r="G26" s="434">
        <v>19</v>
      </c>
      <c r="H26" s="435">
        <f>F26*1.18</f>
        <v>20.885999999999999</v>
      </c>
      <c r="I26" s="434">
        <f>G26*1.18</f>
        <v>22.419999999999998</v>
      </c>
      <c r="J26" s="154">
        <v>20.88</v>
      </c>
      <c r="K26" s="155">
        <v>21.73</v>
      </c>
      <c r="L26" s="130">
        <f t="shared" ref="L26:M27" si="4">J26*1.18</f>
        <v>24.638399999999997</v>
      </c>
      <c r="M26" s="129">
        <f t="shared" si="4"/>
        <v>25.641400000000001</v>
      </c>
      <c r="N26" s="154">
        <v>22.64</v>
      </c>
      <c r="O26" s="155">
        <v>23.99</v>
      </c>
      <c r="P26" s="154">
        <f>N26*1.2</f>
        <v>27.167999999999999</v>
      </c>
      <c r="Q26" s="197">
        <f>O26*1.2</f>
        <v>28.787999999999997</v>
      </c>
      <c r="R26" s="206">
        <f>O26/K26-1</f>
        <v>0.10400368154624928</v>
      </c>
      <c r="S26" s="232" t="s">
        <v>126</v>
      </c>
      <c r="T26" s="266">
        <f>O26</f>
        <v>23.99</v>
      </c>
      <c r="U26" s="267">
        <f>O26*1.1</f>
        <v>26.388999999999999</v>
      </c>
      <c r="V26" s="267">
        <f>AVERAGE(T26:U26)</f>
        <v>25.189499999999999</v>
      </c>
      <c r="W26" s="267">
        <f>AVERAGE(N26:O26)*1.1</f>
        <v>25.6465</v>
      </c>
    </row>
    <row r="27" spans="1:23" ht="40.5" customHeight="1" thickBot="1" x14ac:dyDescent="0.3">
      <c r="A27" s="277">
        <v>9</v>
      </c>
      <c r="B27" s="384" t="s">
        <v>81</v>
      </c>
      <c r="C27" s="449"/>
      <c r="D27" s="450"/>
      <c r="E27" s="112" t="s">
        <v>61</v>
      </c>
      <c r="F27" s="115">
        <v>32.06</v>
      </c>
      <c r="G27" s="116">
        <f>25.74</f>
        <v>25.74</v>
      </c>
      <c r="H27" s="115">
        <f>F27*1.18</f>
        <v>37.830800000000004</v>
      </c>
      <c r="I27" s="117" t="e">
        <f>#REF!+#REF!</f>
        <v>#REF!</v>
      </c>
      <c r="J27" s="131">
        <v>25.73</v>
      </c>
      <c r="K27" s="132">
        <v>26.76</v>
      </c>
      <c r="L27" s="133">
        <f t="shared" si="4"/>
        <v>30.3614</v>
      </c>
      <c r="M27" s="132">
        <f t="shared" si="4"/>
        <v>31.576799999999999</v>
      </c>
      <c r="N27" s="133">
        <v>27.83</v>
      </c>
      <c r="O27" s="132">
        <v>29.49</v>
      </c>
      <c r="P27" s="133">
        <f>N27*1.2</f>
        <v>33.395999999999994</v>
      </c>
      <c r="Q27" s="132">
        <f>O27*1.2</f>
        <v>35.387999999999998</v>
      </c>
      <c r="R27" s="200">
        <f>O27/K27-1</f>
        <v>0.10201793721973074</v>
      </c>
      <c r="S27" s="231" t="s">
        <v>125</v>
      </c>
      <c r="T27" s="272"/>
    </row>
    <row r="28" spans="1:23" ht="40.5" customHeight="1" x14ac:dyDescent="0.25">
      <c r="A28" s="380">
        <v>10</v>
      </c>
      <c r="B28" s="469" t="s">
        <v>95</v>
      </c>
      <c r="C28" s="470"/>
      <c r="D28" s="471"/>
      <c r="E28" s="248"/>
      <c r="F28" s="241"/>
      <c r="G28" s="241"/>
      <c r="H28" s="241"/>
      <c r="I28" s="241"/>
      <c r="J28" s="503"/>
      <c r="K28" s="504"/>
      <c r="L28" s="504"/>
      <c r="M28" s="505"/>
      <c r="N28" s="493"/>
      <c r="O28" s="494"/>
      <c r="P28" s="494"/>
      <c r="Q28" s="495"/>
      <c r="R28" s="248"/>
      <c r="S28" s="501" t="s">
        <v>127</v>
      </c>
      <c r="T28" s="272"/>
    </row>
    <row r="29" spans="1:23" ht="40.5" customHeight="1" x14ac:dyDescent="0.25">
      <c r="A29" s="381"/>
      <c r="B29" s="293" t="s">
        <v>96</v>
      </c>
      <c r="C29" s="294"/>
      <c r="D29" s="239"/>
      <c r="E29" s="5" t="s">
        <v>104</v>
      </c>
      <c r="F29" s="242"/>
      <c r="G29" s="242"/>
      <c r="H29" s="242"/>
      <c r="I29" s="242"/>
      <c r="J29" s="440">
        <v>0.93740000000000001</v>
      </c>
      <c r="K29" s="441"/>
      <c r="L29" s="466">
        <f>J29*1.18</f>
        <v>1.1061319999999999</v>
      </c>
      <c r="M29" s="467"/>
      <c r="N29" s="440">
        <v>1.1092</v>
      </c>
      <c r="O29" s="441"/>
      <c r="P29" s="466">
        <f>N29*1.2</f>
        <v>1.33104</v>
      </c>
      <c r="Q29" s="467"/>
      <c r="R29" s="205">
        <f>N29/J29-1</f>
        <v>0.18327288244079365</v>
      </c>
      <c r="S29" s="502"/>
      <c r="T29" s="272"/>
      <c r="V29" s="273"/>
    </row>
    <row r="30" spans="1:23" ht="40.5" customHeight="1" x14ac:dyDescent="0.25">
      <c r="A30" s="381"/>
      <c r="B30" s="293" t="s">
        <v>97</v>
      </c>
      <c r="C30" s="294"/>
      <c r="D30" s="239"/>
      <c r="E30" s="5" t="s">
        <v>105</v>
      </c>
      <c r="F30" s="242"/>
      <c r="G30" s="242"/>
      <c r="H30" s="242"/>
      <c r="I30" s="242"/>
      <c r="J30" s="468">
        <v>2746.65</v>
      </c>
      <c r="K30" s="442"/>
      <c r="L30" s="442">
        <f>J30*1.18</f>
        <v>3241.047</v>
      </c>
      <c r="M30" s="443"/>
      <c r="N30" s="468">
        <v>3497.24</v>
      </c>
      <c r="O30" s="442"/>
      <c r="P30" s="442">
        <f>N30*1.2</f>
        <v>4196.6879999999992</v>
      </c>
      <c r="Q30" s="443"/>
      <c r="R30" s="205">
        <f>N30/J30-1</f>
        <v>0.273274716472794</v>
      </c>
      <c r="S30" s="502"/>
      <c r="T30" s="272"/>
      <c r="V30" s="273"/>
    </row>
    <row r="31" spans="1:23" ht="31.5" customHeight="1" x14ac:dyDescent="0.25">
      <c r="A31" s="381"/>
      <c r="B31" s="472" t="s">
        <v>98</v>
      </c>
      <c r="C31" s="378"/>
      <c r="D31" s="473"/>
      <c r="E31" s="249"/>
      <c r="F31" s="242"/>
      <c r="G31" s="242"/>
      <c r="H31" s="242"/>
      <c r="I31" s="242"/>
      <c r="J31" s="440"/>
      <c r="K31" s="441"/>
      <c r="L31" s="466"/>
      <c r="M31" s="467"/>
      <c r="N31" s="483"/>
      <c r="O31" s="484"/>
      <c r="P31" s="484"/>
      <c r="Q31" s="485"/>
      <c r="R31" s="205"/>
      <c r="S31" s="502"/>
      <c r="T31" s="272"/>
      <c r="V31" s="273"/>
    </row>
    <row r="32" spans="1:23" ht="18.75" x14ac:dyDescent="0.25">
      <c r="A32" s="381"/>
      <c r="B32" s="444" t="s">
        <v>99</v>
      </c>
      <c r="C32" s="445"/>
      <c r="D32" s="446"/>
      <c r="E32" s="249"/>
      <c r="F32" s="242"/>
      <c r="G32" s="242"/>
      <c r="H32" s="242"/>
      <c r="I32" s="242"/>
      <c r="J32" s="440">
        <v>0.62</v>
      </c>
      <c r="K32" s="441"/>
      <c r="L32" s="442">
        <f>J32*1.18</f>
        <v>0.73159999999999992</v>
      </c>
      <c r="M32" s="443"/>
      <c r="N32" s="483">
        <v>0.56999999999999995</v>
      </c>
      <c r="O32" s="484"/>
      <c r="P32" s="484"/>
      <c r="Q32" s="485"/>
      <c r="R32" s="205">
        <f t="shared" ref="R32:R40" si="5">N32/J32-1</f>
        <v>-8.064516129032262E-2</v>
      </c>
      <c r="S32" s="502"/>
      <c r="T32" s="272"/>
      <c r="V32" s="273"/>
    </row>
    <row r="33" spans="1:22" ht="18.75" x14ac:dyDescent="0.25">
      <c r="A33" s="381"/>
      <c r="B33" s="291" t="s">
        <v>115</v>
      </c>
      <c r="C33" s="292"/>
      <c r="D33" s="240"/>
      <c r="E33" s="249"/>
      <c r="F33" s="242"/>
      <c r="G33" s="242"/>
      <c r="H33" s="242"/>
      <c r="I33" s="242"/>
      <c r="J33" s="440">
        <v>0.63</v>
      </c>
      <c r="K33" s="441"/>
      <c r="L33" s="442">
        <f>J33*1.18</f>
        <v>0.74339999999999995</v>
      </c>
      <c r="M33" s="443"/>
      <c r="N33" s="483">
        <v>0.59</v>
      </c>
      <c r="O33" s="484"/>
      <c r="P33" s="484"/>
      <c r="Q33" s="485"/>
      <c r="R33" s="205">
        <f t="shared" si="5"/>
        <v>-6.34920634920636E-2</v>
      </c>
      <c r="S33" s="502"/>
      <c r="T33" s="272"/>
      <c r="V33" s="273"/>
    </row>
    <row r="34" spans="1:22" ht="19.5" thickBot="1" x14ac:dyDescent="0.3">
      <c r="A34" s="381"/>
      <c r="B34" s="318" t="s">
        <v>116</v>
      </c>
      <c r="C34" s="319"/>
      <c r="D34" s="320"/>
      <c r="E34" s="321"/>
      <c r="F34" s="242"/>
      <c r="G34" s="242"/>
      <c r="H34" s="242"/>
      <c r="I34" s="242"/>
      <c r="J34" s="529">
        <v>0.64</v>
      </c>
      <c r="K34" s="530"/>
      <c r="L34" s="524">
        <f>J34*1.18</f>
        <v>0.75519999999999998</v>
      </c>
      <c r="M34" s="525"/>
      <c r="N34" s="526">
        <v>0.62</v>
      </c>
      <c r="O34" s="527"/>
      <c r="P34" s="527"/>
      <c r="Q34" s="528"/>
      <c r="R34" s="322">
        <f t="shared" si="5"/>
        <v>-3.125E-2</v>
      </c>
      <c r="S34" s="502"/>
      <c r="T34" s="272"/>
      <c r="V34" s="273"/>
    </row>
    <row r="35" spans="1:22" ht="40.5" customHeight="1" x14ac:dyDescent="0.3">
      <c r="A35" s="380">
        <v>11</v>
      </c>
      <c r="B35" s="469" t="s">
        <v>103</v>
      </c>
      <c r="C35" s="470"/>
      <c r="D35" s="471"/>
      <c r="E35" s="274"/>
      <c r="F35" s="63"/>
      <c r="G35" s="323"/>
      <c r="H35" s="323"/>
      <c r="I35" s="324"/>
      <c r="J35" s="487"/>
      <c r="K35" s="488"/>
      <c r="L35" s="488"/>
      <c r="M35" s="489"/>
      <c r="N35" s="480"/>
      <c r="O35" s="481"/>
      <c r="P35" s="481"/>
      <c r="Q35" s="482"/>
      <c r="R35" s="204"/>
      <c r="S35" s="370" t="s">
        <v>128</v>
      </c>
      <c r="T35" s="272"/>
      <c r="V35" s="273"/>
    </row>
    <row r="36" spans="1:22" ht="40.5" customHeight="1" x14ac:dyDescent="0.25">
      <c r="A36" s="381"/>
      <c r="B36" s="474" t="s">
        <v>96</v>
      </c>
      <c r="C36" s="475"/>
      <c r="D36" s="476"/>
      <c r="E36" s="5" t="s">
        <v>104</v>
      </c>
      <c r="F36" s="250"/>
      <c r="G36" s="243"/>
      <c r="H36" s="243"/>
      <c r="I36" s="244"/>
      <c r="J36" s="464">
        <v>0.41399999999999998</v>
      </c>
      <c r="K36" s="465"/>
      <c r="L36" s="466">
        <f>J36*1.18</f>
        <v>0.48851999999999995</v>
      </c>
      <c r="M36" s="467"/>
      <c r="N36" s="464">
        <v>1.4104000000000001</v>
      </c>
      <c r="O36" s="465"/>
      <c r="P36" s="466">
        <f>N36*1.2</f>
        <v>1.69248</v>
      </c>
      <c r="Q36" s="467"/>
      <c r="R36" s="205">
        <f>N36/J36-1</f>
        <v>2.4067632850241552</v>
      </c>
      <c r="S36" s="385"/>
      <c r="T36" s="272"/>
      <c r="V36" s="273"/>
    </row>
    <row r="37" spans="1:22" ht="40.5" customHeight="1" x14ac:dyDescent="0.25">
      <c r="A37" s="381"/>
      <c r="B37" s="474" t="s">
        <v>97</v>
      </c>
      <c r="C37" s="475"/>
      <c r="D37" s="476"/>
      <c r="E37" s="5" t="s">
        <v>105</v>
      </c>
      <c r="F37" s="250"/>
      <c r="G37" s="243"/>
      <c r="H37" s="243"/>
      <c r="I37" s="244"/>
      <c r="J37" s="468">
        <v>3068.23</v>
      </c>
      <c r="K37" s="442"/>
      <c r="L37" s="442">
        <f>J37*1.18</f>
        <v>3620.5113999999999</v>
      </c>
      <c r="M37" s="443"/>
      <c r="N37" s="468">
        <v>4317.6000000000004</v>
      </c>
      <c r="O37" s="442"/>
      <c r="P37" s="442">
        <f>N37*1.2</f>
        <v>5181.12</v>
      </c>
      <c r="Q37" s="443"/>
      <c r="R37" s="205">
        <f t="shared" si="5"/>
        <v>0.40719567959377234</v>
      </c>
      <c r="S37" s="385"/>
      <c r="T37" s="272"/>
      <c r="V37" s="273"/>
    </row>
    <row r="38" spans="1:22" ht="35.25" customHeight="1" x14ac:dyDescent="0.25">
      <c r="A38" s="381"/>
      <c r="B38" s="472" t="s">
        <v>98</v>
      </c>
      <c r="C38" s="378"/>
      <c r="D38" s="473"/>
      <c r="E38" s="249"/>
      <c r="F38" s="250"/>
      <c r="G38" s="243"/>
      <c r="H38" s="243"/>
      <c r="I38" s="244"/>
      <c r="J38" s="440"/>
      <c r="K38" s="441"/>
      <c r="L38" s="441"/>
      <c r="M38" s="486"/>
      <c r="N38" s="483"/>
      <c r="O38" s="484"/>
      <c r="P38" s="484"/>
      <c r="Q38" s="485"/>
      <c r="R38" s="205"/>
      <c r="S38" s="385"/>
      <c r="T38" s="272"/>
      <c r="V38" s="273"/>
    </row>
    <row r="39" spans="1:22" ht="18.75" x14ac:dyDescent="0.25">
      <c r="A39" s="381"/>
      <c r="B39" s="444" t="s">
        <v>116</v>
      </c>
      <c r="C39" s="445"/>
      <c r="D39" s="446"/>
      <c r="E39" s="249"/>
      <c r="F39" s="250"/>
      <c r="G39" s="243"/>
      <c r="H39" s="243"/>
      <c r="I39" s="244"/>
      <c r="J39" s="468">
        <v>0.64</v>
      </c>
      <c r="K39" s="442"/>
      <c r="L39" s="442">
        <f>J39*1.18</f>
        <v>0.75519999999999998</v>
      </c>
      <c r="M39" s="443"/>
      <c r="N39" s="490">
        <v>0.5</v>
      </c>
      <c r="O39" s="491"/>
      <c r="P39" s="491"/>
      <c r="Q39" s="492"/>
      <c r="R39" s="205">
        <f>N39/J39-1</f>
        <v>-0.21875</v>
      </c>
      <c r="S39" s="385"/>
      <c r="T39" s="272"/>
      <c r="V39" s="273"/>
    </row>
    <row r="40" spans="1:22" ht="19.5" thickBot="1" x14ac:dyDescent="0.3">
      <c r="A40" s="429"/>
      <c r="B40" s="515" t="s">
        <v>102</v>
      </c>
      <c r="C40" s="516"/>
      <c r="D40" s="517"/>
      <c r="E40" s="325"/>
      <c r="F40" s="326"/>
      <c r="G40" s="327"/>
      <c r="H40" s="327"/>
      <c r="I40" s="328"/>
      <c r="J40" s="518">
        <v>0.95</v>
      </c>
      <c r="K40" s="519"/>
      <c r="L40" s="519">
        <f>J40*1.18</f>
        <v>1.121</v>
      </c>
      <c r="M40" s="520"/>
      <c r="N40" s="521">
        <v>0.51</v>
      </c>
      <c r="O40" s="522"/>
      <c r="P40" s="522"/>
      <c r="Q40" s="523"/>
      <c r="R40" s="206">
        <f t="shared" si="5"/>
        <v>-0.4631578947368421</v>
      </c>
      <c r="S40" s="371"/>
      <c r="T40" s="272"/>
      <c r="V40" s="273"/>
    </row>
    <row r="41" spans="1:22" x14ac:dyDescent="0.25">
      <c r="A41" s="2" t="s">
        <v>132</v>
      </c>
    </row>
    <row r="42" spans="1:22" ht="30.75" customHeight="1" x14ac:dyDescent="0.25">
      <c r="A42" s="360" t="s">
        <v>133</v>
      </c>
      <c r="B42" s="511" t="s">
        <v>326</v>
      </c>
      <c r="C42" s="511"/>
      <c r="D42" s="511"/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</row>
    <row r="43" spans="1:22" ht="30.75" customHeight="1" x14ac:dyDescent="0.25">
      <c r="A43" s="360" t="s">
        <v>134</v>
      </c>
      <c r="B43" s="511" t="s">
        <v>327</v>
      </c>
      <c r="C43" s="511"/>
      <c r="D43" s="511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</row>
  </sheetData>
  <mergeCells count="129">
    <mergeCell ref="A1:S1"/>
    <mergeCell ref="A3:A5"/>
    <mergeCell ref="B3:D5"/>
    <mergeCell ref="E3:E5"/>
    <mergeCell ref="J3:M3"/>
    <mergeCell ref="N3:Q3"/>
    <mergeCell ref="R3:R5"/>
    <mergeCell ref="S3:S5"/>
    <mergeCell ref="T3:U3"/>
    <mergeCell ref="V3:V5"/>
    <mergeCell ref="W3:W5"/>
    <mergeCell ref="F4:G4"/>
    <mergeCell ref="H4:I4"/>
    <mergeCell ref="J4:K4"/>
    <mergeCell ref="L4:M4"/>
    <mergeCell ref="N4:O4"/>
    <mergeCell ref="P4:Q4"/>
    <mergeCell ref="T4:U4"/>
    <mergeCell ref="B6:D6"/>
    <mergeCell ref="J6:R6"/>
    <mergeCell ref="B7:D7"/>
    <mergeCell ref="A8:A11"/>
    <mergeCell ref="B8:B11"/>
    <mergeCell ref="C8:D8"/>
    <mergeCell ref="J8:K8"/>
    <mergeCell ref="L8:M8"/>
    <mergeCell ref="N8:O8"/>
    <mergeCell ref="P8:Q8"/>
    <mergeCell ref="N11:O11"/>
    <mergeCell ref="P11:Q11"/>
    <mergeCell ref="C9:D9"/>
    <mergeCell ref="N9:O9"/>
    <mergeCell ref="P9:Q9"/>
    <mergeCell ref="J10:K10"/>
    <mergeCell ref="L10:M10"/>
    <mergeCell ref="N10:O10"/>
    <mergeCell ref="P10:Q10"/>
    <mergeCell ref="B12:D12"/>
    <mergeCell ref="A14:A18"/>
    <mergeCell ref="B14:B18"/>
    <mergeCell ref="C14:D14"/>
    <mergeCell ref="F14:G14"/>
    <mergeCell ref="H14:I14"/>
    <mergeCell ref="C15:D15"/>
    <mergeCell ref="C16:D16"/>
    <mergeCell ref="F16:G16"/>
    <mergeCell ref="H16:I16"/>
    <mergeCell ref="S20:S21"/>
    <mergeCell ref="A24:A26"/>
    <mergeCell ref="B24:B26"/>
    <mergeCell ref="C24:D24"/>
    <mergeCell ref="F24:G24"/>
    <mergeCell ref="H24:I24"/>
    <mergeCell ref="C25:D25"/>
    <mergeCell ref="C26:D26"/>
    <mergeCell ref="F26:G26"/>
    <mergeCell ref="H26:I26"/>
    <mergeCell ref="A20:A21"/>
    <mergeCell ref="C20:C21"/>
    <mergeCell ref="B27:D27"/>
    <mergeCell ref="B13:D13"/>
    <mergeCell ref="A28:A34"/>
    <mergeCell ref="B28:D28"/>
    <mergeCell ref="J28:K28"/>
    <mergeCell ref="L28:M28"/>
    <mergeCell ref="B31:D31"/>
    <mergeCell ref="J31:K31"/>
    <mergeCell ref="L31:M31"/>
    <mergeCell ref="J34:K34"/>
    <mergeCell ref="C17:D17"/>
    <mergeCell ref="C18:D18"/>
    <mergeCell ref="B19:D19"/>
    <mergeCell ref="S28:S34"/>
    <mergeCell ref="J29:K29"/>
    <mergeCell ref="L29:M29"/>
    <mergeCell ref="N29:O29"/>
    <mergeCell ref="P29:Q29"/>
    <mergeCell ref="J30:K30"/>
    <mergeCell ref="L30:M30"/>
    <mergeCell ref="N30:O30"/>
    <mergeCell ref="P30:Q30"/>
    <mergeCell ref="N31:Q31"/>
    <mergeCell ref="B32:D32"/>
    <mergeCell ref="J32:K32"/>
    <mergeCell ref="L32:M32"/>
    <mergeCell ref="N32:Q32"/>
    <mergeCell ref="J33:K33"/>
    <mergeCell ref="L33:M33"/>
    <mergeCell ref="N33:Q33"/>
    <mergeCell ref="N28:Q28"/>
    <mergeCell ref="P36:Q36"/>
    <mergeCell ref="B37:D37"/>
    <mergeCell ref="J37:K37"/>
    <mergeCell ref="L37:M37"/>
    <mergeCell ref="N37:O37"/>
    <mergeCell ref="L34:M34"/>
    <mergeCell ref="N34:Q34"/>
    <mergeCell ref="A35:A40"/>
    <mergeCell ref="B35:D35"/>
    <mergeCell ref="J35:K35"/>
    <mergeCell ref="L35:M35"/>
    <mergeCell ref="N35:Q35"/>
    <mergeCell ref="P37:Q37"/>
    <mergeCell ref="B38:D38"/>
    <mergeCell ref="J38:K38"/>
    <mergeCell ref="S9:S11"/>
    <mergeCell ref="C10:D10"/>
    <mergeCell ref="C11:D11"/>
    <mergeCell ref="S17:S18"/>
    <mergeCell ref="B43:S43"/>
    <mergeCell ref="B42:S42"/>
    <mergeCell ref="C22:C23"/>
    <mergeCell ref="S22:S23"/>
    <mergeCell ref="B20:B23"/>
    <mergeCell ref="B40:D40"/>
    <mergeCell ref="J40:K40"/>
    <mergeCell ref="L40:M40"/>
    <mergeCell ref="N40:Q40"/>
    <mergeCell ref="L38:M38"/>
    <mergeCell ref="N38:Q38"/>
    <mergeCell ref="B39:D39"/>
    <mergeCell ref="J39:K39"/>
    <mergeCell ref="L39:M39"/>
    <mergeCell ref="N39:Q39"/>
    <mergeCell ref="S35:S40"/>
    <mergeCell ref="B36:D36"/>
    <mergeCell ref="J36:K36"/>
    <mergeCell ref="L36:M36"/>
    <mergeCell ref="N36:O36"/>
  </mergeCells>
  <hyperlinks>
    <hyperlink ref="S6" r:id="rId1"/>
  </hyperlinks>
  <pageMargins left="0.27" right="0.18" top="0.39" bottom="0.17" header="0.3" footer="0.3"/>
  <pageSetup paperSize="9" scale="5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2"/>
  <sheetViews>
    <sheetView workbookViewId="0">
      <selection activeCell="C1" sqref="C1"/>
    </sheetView>
  </sheetViews>
  <sheetFormatPr defaultRowHeight="12.75" x14ac:dyDescent="0.2"/>
  <cols>
    <col min="1" max="1" width="75.42578125" customWidth="1"/>
    <col min="2" max="3" width="21.140625" customWidth="1"/>
  </cols>
  <sheetData>
    <row r="1" spans="1:3" x14ac:dyDescent="0.2">
      <c r="C1" s="361">
        <v>2019</v>
      </c>
    </row>
    <row r="2" spans="1:3" ht="27.75" customHeight="1" x14ac:dyDescent="0.2">
      <c r="A2" s="569" t="s">
        <v>301</v>
      </c>
      <c r="B2" s="569"/>
      <c r="C2" s="569"/>
    </row>
    <row r="3" spans="1:3" x14ac:dyDescent="0.2">
      <c r="C3" s="333" t="s">
        <v>141</v>
      </c>
    </row>
    <row r="5" spans="1:3" ht="13.5" thickBot="1" x14ac:dyDescent="0.25">
      <c r="B5" s="568" t="s">
        <v>140</v>
      </c>
      <c r="C5" s="568"/>
    </row>
    <row r="6" spans="1:3" ht="51" thickBot="1" x14ac:dyDescent="0.25">
      <c r="A6" s="329" t="s">
        <v>135</v>
      </c>
      <c r="B6" s="330" t="s">
        <v>78</v>
      </c>
      <c r="C6" s="330" t="s">
        <v>136</v>
      </c>
    </row>
    <row r="7" spans="1:3" ht="98.25" thickBot="1" x14ac:dyDescent="0.25">
      <c r="A7" s="331" t="s">
        <v>137</v>
      </c>
      <c r="B7" s="332">
        <v>19708</v>
      </c>
      <c r="C7" s="332">
        <v>19708</v>
      </c>
    </row>
    <row r="8" spans="1:3" ht="19.5" thickBot="1" x14ac:dyDescent="0.25">
      <c r="A8" s="331" t="s">
        <v>138</v>
      </c>
      <c r="B8" s="332">
        <v>11158</v>
      </c>
      <c r="C8" s="332">
        <v>11158</v>
      </c>
    </row>
    <row r="9" spans="1:3" ht="35.25" thickBot="1" x14ac:dyDescent="0.25">
      <c r="A9" s="331" t="s">
        <v>139</v>
      </c>
      <c r="B9" s="332">
        <v>8550</v>
      </c>
      <c r="C9" s="332">
        <v>8550</v>
      </c>
    </row>
    <row r="10" spans="1:3" ht="15.75" x14ac:dyDescent="0.2">
      <c r="A10" s="340"/>
      <c r="B10" s="341"/>
      <c r="C10" s="341"/>
    </row>
    <row r="11" spans="1:3" ht="13.5" thickBot="1" x14ac:dyDescent="0.25">
      <c r="C11" s="333" t="s">
        <v>302</v>
      </c>
    </row>
    <row r="12" spans="1:3" ht="34.5" customHeight="1" thickBot="1" x14ac:dyDescent="0.25">
      <c r="A12" s="555" t="s">
        <v>142</v>
      </c>
      <c r="B12" s="556"/>
      <c r="C12" s="557"/>
    </row>
    <row r="13" spans="1:3" ht="31.5" customHeight="1" thickBot="1" x14ac:dyDescent="0.25">
      <c r="A13" s="334" t="s">
        <v>143</v>
      </c>
      <c r="B13" s="558" t="s">
        <v>144</v>
      </c>
      <c r="C13" s="559"/>
    </row>
    <row r="14" spans="1:3" ht="16.5" thickBot="1" x14ac:dyDescent="0.25">
      <c r="A14" s="542" t="s">
        <v>145</v>
      </c>
      <c r="B14" s="562"/>
      <c r="C14" s="543"/>
    </row>
    <row r="15" spans="1:3" ht="16.5" thickBot="1" x14ac:dyDescent="0.25">
      <c r="A15" s="334">
        <v>16</v>
      </c>
      <c r="B15" s="563">
        <v>270866</v>
      </c>
      <c r="C15" s="564"/>
    </row>
    <row r="16" spans="1:3" ht="16.5" thickBot="1" x14ac:dyDescent="0.25">
      <c r="A16" s="334">
        <v>25</v>
      </c>
      <c r="B16" s="563">
        <v>297513</v>
      </c>
      <c r="C16" s="564"/>
    </row>
    <row r="17" spans="1:3" ht="16.5" thickBot="1" x14ac:dyDescent="0.25">
      <c r="A17" s="542" t="s">
        <v>146</v>
      </c>
      <c r="B17" s="562"/>
      <c r="C17" s="543"/>
    </row>
    <row r="18" spans="1:3" ht="16.5" thickBot="1" x14ac:dyDescent="0.25">
      <c r="A18" s="334">
        <v>16</v>
      </c>
      <c r="B18" s="563">
        <v>376263</v>
      </c>
      <c r="C18" s="564"/>
    </row>
    <row r="19" spans="1:3" ht="16.5" thickBot="1" x14ac:dyDescent="0.25">
      <c r="A19" s="334">
        <v>25</v>
      </c>
      <c r="B19" s="563">
        <v>529218</v>
      </c>
      <c r="C19" s="564"/>
    </row>
    <row r="20" spans="1:3" ht="16.5" thickBot="1" x14ac:dyDescent="0.25">
      <c r="A20" s="334">
        <v>35</v>
      </c>
      <c r="B20" s="563">
        <v>546474</v>
      </c>
      <c r="C20" s="564"/>
    </row>
    <row r="21" spans="1:3" ht="16.5" thickBot="1" x14ac:dyDescent="0.25">
      <c r="A21" s="334">
        <v>50</v>
      </c>
      <c r="B21" s="563">
        <v>611645</v>
      </c>
      <c r="C21" s="564"/>
    </row>
    <row r="22" spans="1:3" ht="16.5" thickBot="1" x14ac:dyDescent="0.25">
      <c r="A22" s="334">
        <v>70</v>
      </c>
      <c r="B22" s="563">
        <v>688395</v>
      </c>
      <c r="C22" s="564"/>
    </row>
    <row r="23" spans="1:3" ht="16.5" thickBot="1" x14ac:dyDescent="0.25">
      <c r="A23" s="334">
        <v>95</v>
      </c>
      <c r="B23" s="563">
        <v>815513</v>
      </c>
      <c r="C23" s="564"/>
    </row>
    <row r="24" spans="1:3" ht="16.5" thickBot="1" x14ac:dyDescent="0.25">
      <c r="A24" s="334">
        <v>120</v>
      </c>
      <c r="B24" s="563">
        <v>906760</v>
      </c>
      <c r="C24" s="564"/>
    </row>
    <row r="25" spans="1:3" ht="16.5" thickBot="1" x14ac:dyDescent="0.25">
      <c r="A25" s="542" t="s">
        <v>147</v>
      </c>
      <c r="B25" s="562"/>
      <c r="C25" s="543"/>
    </row>
    <row r="26" spans="1:3" ht="16.5" thickBot="1" x14ac:dyDescent="0.25">
      <c r="A26" s="334">
        <v>16</v>
      </c>
      <c r="B26" s="560" t="s">
        <v>148</v>
      </c>
      <c r="C26" s="561"/>
    </row>
    <row r="27" spans="1:3" ht="16.5" thickBot="1" x14ac:dyDescent="0.25">
      <c r="A27" s="334">
        <v>25</v>
      </c>
      <c r="B27" s="560" t="s">
        <v>149</v>
      </c>
      <c r="C27" s="561"/>
    </row>
    <row r="28" spans="1:3" ht="16.5" thickBot="1" x14ac:dyDescent="0.25">
      <c r="A28" s="542" t="s">
        <v>150</v>
      </c>
      <c r="B28" s="562"/>
      <c r="C28" s="543"/>
    </row>
    <row r="29" spans="1:3" ht="16.5" thickBot="1" x14ac:dyDescent="0.25">
      <c r="A29" s="334">
        <v>16</v>
      </c>
      <c r="B29" s="563">
        <v>976950</v>
      </c>
      <c r="C29" s="564"/>
    </row>
    <row r="30" spans="1:3" ht="16.5" thickBot="1" x14ac:dyDescent="0.25">
      <c r="A30" s="334">
        <v>25</v>
      </c>
      <c r="B30" s="558" t="s">
        <v>151</v>
      </c>
      <c r="C30" s="559"/>
    </row>
    <row r="31" spans="1:3" ht="16.5" thickBot="1" x14ac:dyDescent="0.25">
      <c r="A31" s="334">
        <v>35</v>
      </c>
      <c r="B31" s="558" t="s">
        <v>152</v>
      </c>
      <c r="C31" s="559"/>
    </row>
    <row r="32" spans="1:3" ht="16.5" thickBot="1" x14ac:dyDescent="0.25">
      <c r="A32" s="334">
        <v>50</v>
      </c>
      <c r="B32" s="558" t="s">
        <v>153</v>
      </c>
      <c r="C32" s="559"/>
    </row>
    <row r="33" spans="1:3" ht="16.5" thickBot="1" x14ac:dyDescent="0.25">
      <c r="A33" s="334">
        <v>70</v>
      </c>
      <c r="B33" s="558" t="s">
        <v>154</v>
      </c>
      <c r="C33" s="559"/>
    </row>
    <row r="34" spans="1:3" ht="16.5" thickBot="1" x14ac:dyDescent="0.25">
      <c r="A34" s="334">
        <v>95</v>
      </c>
      <c r="B34" s="558" t="s">
        <v>155</v>
      </c>
      <c r="C34" s="559"/>
    </row>
    <row r="35" spans="1:3" ht="16.5" thickBot="1" x14ac:dyDescent="0.25">
      <c r="A35" s="334">
        <v>120</v>
      </c>
      <c r="B35" s="558" t="s">
        <v>156</v>
      </c>
      <c r="C35" s="559"/>
    </row>
    <row r="36" spans="1:3" ht="16.5" thickBot="1" x14ac:dyDescent="0.25">
      <c r="A36" s="542" t="s">
        <v>157</v>
      </c>
      <c r="B36" s="562"/>
      <c r="C36" s="543"/>
    </row>
    <row r="37" spans="1:3" ht="16.5" thickBot="1" x14ac:dyDescent="0.25">
      <c r="A37" s="334">
        <v>16</v>
      </c>
      <c r="B37" s="558" t="s">
        <v>158</v>
      </c>
      <c r="C37" s="559"/>
    </row>
    <row r="38" spans="1:3" ht="16.5" thickBot="1" x14ac:dyDescent="0.25">
      <c r="A38" s="334">
        <v>25</v>
      </c>
      <c r="B38" s="558" t="s">
        <v>159</v>
      </c>
      <c r="C38" s="559"/>
    </row>
    <row r="39" spans="1:3" ht="16.5" thickBot="1" x14ac:dyDescent="0.25">
      <c r="A39" s="542" t="s">
        <v>160</v>
      </c>
      <c r="B39" s="562"/>
      <c r="C39" s="543"/>
    </row>
    <row r="40" spans="1:3" ht="16.5" thickBot="1" x14ac:dyDescent="0.25">
      <c r="A40" s="334">
        <v>16</v>
      </c>
      <c r="B40" s="558" t="s">
        <v>161</v>
      </c>
      <c r="C40" s="559"/>
    </row>
    <row r="41" spans="1:3" ht="16.5" thickBot="1" x14ac:dyDescent="0.25">
      <c r="A41" s="334">
        <v>25</v>
      </c>
      <c r="B41" s="558" t="s">
        <v>162</v>
      </c>
      <c r="C41" s="559"/>
    </row>
    <row r="42" spans="1:3" ht="16.5" thickBot="1" x14ac:dyDescent="0.25">
      <c r="A42" s="334">
        <v>35</v>
      </c>
      <c r="B42" s="558" t="s">
        <v>163</v>
      </c>
      <c r="C42" s="559"/>
    </row>
    <row r="43" spans="1:3" ht="16.5" thickBot="1" x14ac:dyDescent="0.25">
      <c r="A43" s="334">
        <v>50</v>
      </c>
      <c r="B43" s="558" t="s">
        <v>164</v>
      </c>
      <c r="C43" s="559"/>
    </row>
    <row r="44" spans="1:3" ht="16.5" thickBot="1" x14ac:dyDescent="0.25">
      <c r="A44" s="334">
        <v>70</v>
      </c>
      <c r="B44" s="558" t="s">
        <v>165</v>
      </c>
      <c r="C44" s="559"/>
    </row>
    <row r="45" spans="1:3" ht="16.5" thickBot="1" x14ac:dyDescent="0.25">
      <c r="A45" s="334">
        <v>95</v>
      </c>
      <c r="B45" s="558" t="s">
        <v>166</v>
      </c>
      <c r="C45" s="559"/>
    </row>
    <row r="46" spans="1:3" ht="16.5" thickBot="1" x14ac:dyDescent="0.25">
      <c r="A46" s="334">
        <v>120</v>
      </c>
      <c r="B46" s="558" t="s">
        <v>167</v>
      </c>
      <c r="C46" s="559"/>
    </row>
    <row r="47" spans="1:3" ht="31.5" customHeight="1" thickBot="1" x14ac:dyDescent="0.25">
      <c r="A47" s="334" t="s">
        <v>143</v>
      </c>
      <c r="B47" s="558" t="s">
        <v>168</v>
      </c>
      <c r="C47" s="559"/>
    </row>
    <row r="48" spans="1:3" ht="16.5" thickBot="1" x14ac:dyDescent="0.25">
      <c r="A48" s="542" t="s">
        <v>169</v>
      </c>
      <c r="B48" s="562"/>
      <c r="C48" s="543"/>
    </row>
    <row r="49" spans="1:3" ht="16.5" thickBot="1" x14ac:dyDescent="0.25">
      <c r="A49" s="334">
        <v>35</v>
      </c>
      <c r="B49" s="558" t="s">
        <v>170</v>
      </c>
      <c r="C49" s="559"/>
    </row>
    <row r="50" spans="1:3" ht="16.5" thickBot="1" x14ac:dyDescent="0.25">
      <c r="A50" s="334">
        <v>50</v>
      </c>
      <c r="B50" s="558" t="s">
        <v>171</v>
      </c>
      <c r="C50" s="559"/>
    </row>
    <row r="51" spans="1:3" ht="16.5" thickBot="1" x14ac:dyDescent="0.25">
      <c r="A51" s="334">
        <v>70</v>
      </c>
      <c r="B51" s="558" t="s">
        <v>172</v>
      </c>
      <c r="C51" s="559"/>
    </row>
    <row r="52" spans="1:3" ht="16.5" thickBot="1" x14ac:dyDescent="0.25">
      <c r="A52" s="334">
        <v>95</v>
      </c>
      <c r="B52" s="558" t="s">
        <v>173</v>
      </c>
      <c r="C52" s="559"/>
    </row>
    <row r="53" spans="1:3" ht="16.5" thickBot="1" x14ac:dyDescent="0.25">
      <c r="A53" s="334">
        <v>120</v>
      </c>
      <c r="B53" s="558" t="s">
        <v>174</v>
      </c>
      <c r="C53" s="559"/>
    </row>
    <row r="54" spans="1:3" ht="16.5" thickBot="1" x14ac:dyDescent="0.25">
      <c r="A54" s="334">
        <v>150</v>
      </c>
      <c r="B54" s="558" t="s">
        <v>175</v>
      </c>
      <c r="C54" s="559"/>
    </row>
    <row r="55" spans="1:3" ht="16.5" thickBot="1" x14ac:dyDescent="0.25">
      <c r="A55" s="542" t="s">
        <v>176</v>
      </c>
      <c r="B55" s="562"/>
      <c r="C55" s="543"/>
    </row>
    <row r="56" spans="1:3" ht="16.5" thickBot="1" x14ac:dyDescent="0.25">
      <c r="A56" s="334">
        <v>35</v>
      </c>
      <c r="B56" s="558" t="s">
        <v>177</v>
      </c>
      <c r="C56" s="559"/>
    </row>
    <row r="57" spans="1:3" ht="16.5" thickBot="1" x14ac:dyDescent="0.25">
      <c r="A57" s="334">
        <v>50</v>
      </c>
      <c r="B57" s="560" t="s">
        <v>178</v>
      </c>
      <c r="C57" s="561"/>
    </row>
    <row r="58" spans="1:3" ht="16.5" thickBot="1" x14ac:dyDescent="0.25">
      <c r="A58" s="334">
        <v>70</v>
      </c>
      <c r="B58" s="560" t="s">
        <v>179</v>
      </c>
      <c r="C58" s="561"/>
    </row>
    <row r="59" spans="1:3" ht="16.5" thickBot="1" x14ac:dyDescent="0.25">
      <c r="A59" s="334">
        <v>95</v>
      </c>
      <c r="B59" s="558" t="s">
        <v>180</v>
      </c>
      <c r="C59" s="559"/>
    </row>
    <row r="60" spans="1:3" ht="16.5" thickBot="1" x14ac:dyDescent="0.25">
      <c r="A60" s="334">
        <v>120</v>
      </c>
      <c r="B60" s="558" t="s">
        <v>181</v>
      </c>
      <c r="C60" s="559"/>
    </row>
    <row r="61" spans="1:3" ht="34.5" customHeight="1" thickBot="1" x14ac:dyDescent="0.25">
      <c r="A61" s="555" t="s">
        <v>182</v>
      </c>
      <c r="B61" s="556"/>
      <c r="C61" s="557"/>
    </row>
    <row r="62" spans="1:3" ht="31.5" customHeight="1" thickBot="1" x14ac:dyDescent="0.25">
      <c r="A62" s="334" t="s">
        <v>143</v>
      </c>
      <c r="B62" s="558" t="s">
        <v>144</v>
      </c>
      <c r="C62" s="559"/>
    </row>
    <row r="63" spans="1:3" ht="16.5" thickBot="1" x14ac:dyDescent="0.25">
      <c r="A63" s="542" t="s">
        <v>183</v>
      </c>
      <c r="B63" s="562"/>
      <c r="C63" s="543"/>
    </row>
    <row r="64" spans="1:3" ht="16.5" thickBot="1" x14ac:dyDescent="0.25">
      <c r="A64" s="334">
        <v>16</v>
      </c>
      <c r="B64" s="563">
        <v>989534</v>
      </c>
      <c r="C64" s="564"/>
    </row>
    <row r="65" spans="1:3" ht="16.5" thickBot="1" x14ac:dyDescent="0.25">
      <c r="A65" s="334">
        <v>25</v>
      </c>
      <c r="B65" s="558" t="s">
        <v>184</v>
      </c>
      <c r="C65" s="559"/>
    </row>
    <row r="66" spans="1:3" ht="16.5" thickBot="1" x14ac:dyDescent="0.25">
      <c r="A66" s="334">
        <v>35</v>
      </c>
      <c r="B66" s="558" t="s">
        <v>185</v>
      </c>
      <c r="C66" s="559"/>
    </row>
    <row r="67" spans="1:3" ht="16.5" thickBot="1" x14ac:dyDescent="0.25">
      <c r="A67" s="334">
        <v>50</v>
      </c>
      <c r="B67" s="558" t="s">
        <v>186</v>
      </c>
      <c r="C67" s="559"/>
    </row>
    <row r="68" spans="1:3" ht="16.5" thickBot="1" x14ac:dyDescent="0.25">
      <c r="A68" s="334">
        <v>70</v>
      </c>
      <c r="B68" s="558" t="s">
        <v>187</v>
      </c>
      <c r="C68" s="559"/>
    </row>
    <row r="69" spans="1:3" ht="16.5" thickBot="1" x14ac:dyDescent="0.25">
      <c r="A69" s="334">
        <v>95</v>
      </c>
      <c r="B69" s="558" t="s">
        <v>188</v>
      </c>
      <c r="C69" s="559"/>
    </row>
    <row r="70" spans="1:3" ht="16.5" thickBot="1" x14ac:dyDescent="0.25">
      <c r="A70" s="334">
        <v>120</v>
      </c>
      <c r="B70" s="558" t="s">
        <v>189</v>
      </c>
      <c r="C70" s="559"/>
    </row>
    <row r="71" spans="1:3" ht="16.5" thickBot="1" x14ac:dyDescent="0.25">
      <c r="A71" s="334">
        <v>150</v>
      </c>
      <c r="B71" s="558" t="s">
        <v>190</v>
      </c>
      <c r="C71" s="559"/>
    </row>
    <row r="72" spans="1:3" ht="16.5" thickBot="1" x14ac:dyDescent="0.25">
      <c r="A72" s="334">
        <v>185</v>
      </c>
      <c r="B72" s="558" t="s">
        <v>191</v>
      </c>
      <c r="C72" s="559"/>
    </row>
    <row r="73" spans="1:3" ht="16.5" thickBot="1" x14ac:dyDescent="0.25">
      <c r="A73" s="334">
        <v>240</v>
      </c>
      <c r="B73" s="558" t="s">
        <v>192</v>
      </c>
      <c r="C73" s="559"/>
    </row>
    <row r="74" spans="1:3" ht="31.5" customHeight="1" thickBot="1" x14ac:dyDescent="0.25">
      <c r="A74" s="334" t="s">
        <v>143</v>
      </c>
      <c r="B74" s="558" t="s">
        <v>168</v>
      </c>
      <c r="C74" s="559"/>
    </row>
    <row r="75" spans="1:3" ht="16.5" thickBot="1" x14ac:dyDescent="0.25">
      <c r="A75" s="542" t="s">
        <v>193</v>
      </c>
      <c r="B75" s="562"/>
      <c r="C75" s="543"/>
    </row>
    <row r="76" spans="1:3" ht="16.5" thickBot="1" x14ac:dyDescent="0.25">
      <c r="A76" s="334">
        <v>50</v>
      </c>
      <c r="B76" s="558" t="s">
        <v>194</v>
      </c>
      <c r="C76" s="559"/>
    </row>
    <row r="77" spans="1:3" ht="16.5" thickBot="1" x14ac:dyDescent="0.25">
      <c r="A77" s="334">
        <v>70</v>
      </c>
      <c r="B77" s="558" t="s">
        <v>195</v>
      </c>
      <c r="C77" s="559"/>
    </row>
    <row r="78" spans="1:3" ht="16.5" thickBot="1" x14ac:dyDescent="0.25">
      <c r="A78" s="334">
        <v>95</v>
      </c>
      <c r="B78" s="558" t="s">
        <v>196</v>
      </c>
      <c r="C78" s="559"/>
    </row>
    <row r="79" spans="1:3" ht="16.5" thickBot="1" x14ac:dyDescent="0.25">
      <c r="A79" s="334">
        <v>120</v>
      </c>
      <c r="B79" s="558" t="s">
        <v>197</v>
      </c>
      <c r="C79" s="559"/>
    </row>
    <row r="80" spans="1:3" ht="16.5" thickBot="1" x14ac:dyDescent="0.25">
      <c r="A80" s="334">
        <v>150</v>
      </c>
      <c r="B80" s="558" t="s">
        <v>198</v>
      </c>
      <c r="C80" s="559"/>
    </row>
    <row r="81" spans="1:3" ht="16.5" thickBot="1" x14ac:dyDescent="0.25">
      <c r="A81" s="334">
        <v>185</v>
      </c>
      <c r="B81" s="558" t="s">
        <v>199</v>
      </c>
      <c r="C81" s="559"/>
    </row>
    <row r="82" spans="1:3" ht="16.5" thickBot="1" x14ac:dyDescent="0.25">
      <c r="A82" s="334">
        <v>240</v>
      </c>
      <c r="B82" s="558" t="s">
        <v>200</v>
      </c>
      <c r="C82" s="559"/>
    </row>
    <row r="83" spans="1:3" ht="16.5" thickBot="1" x14ac:dyDescent="0.25">
      <c r="A83" s="542" t="s">
        <v>201</v>
      </c>
      <c r="B83" s="562"/>
      <c r="C83" s="543"/>
    </row>
    <row r="84" spans="1:3" ht="16.5" thickBot="1" x14ac:dyDescent="0.25">
      <c r="A84" s="334">
        <v>50</v>
      </c>
      <c r="B84" s="558" t="s">
        <v>202</v>
      </c>
      <c r="C84" s="559"/>
    </row>
    <row r="85" spans="1:3" ht="16.5" thickBot="1" x14ac:dyDescent="0.25">
      <c r="A85" s="334">
        <v>70</v>
      </c>
      <c r="B85" s="558" t="s">
        <v>203</v>
      </c>
      <c r="C85" s="559"/>
    </row>
    <row r="86" spans="1:3" ht="16.5" thickBot="1" x14ac:dyDescent="0.25">
      <c r="A86" s="334">
        <v>95</v>
      </c>
      <c r="B86" s="558" t="s">
        <v>204</v>
      </c>
      <c r="C86" s="559"/>
    </row>
    <row r="87" spans="1:3" ht="16.5" thickBot="1" x14ac:dyDescent="0.25">
      <c r="A87" s="334">
        <v>120</v>
      </c>
      <c r="B87" s="558" t="s">
        <v>205</v>
      </c>
      <c r="C87" s="559"/>
    </row>
    <row r="88" spans="1:3" ht="16.5" thickBot="1" x14ac:dyDescent="0.25">
      <c r="A88" s="334">
        <v>150</v>
      </c>
      <c r="B88" s="558" t="s">
        <v>206</v>
      </c>
      <c r="C88" s="559"/>
    </row>
    <row r="89" spans="1:3" ht="16.5" thickBot="1" x14ac:dyDescent="0.25">
      <c r="A89" s="334">
        <v>185</v>
      </c>
      <c r="B89" s="558" t="s">
        <v>207</v>
      </c>
      <c r="C89" s="559"/>
    </row>
    <row r="90" spans="1:3" ht="16.5" thickBot="1" x14ac:dyDescent="0.25">
      <c r="A90" s="334">
        <v>240</v>
      </c>
      <c r="B90" s="558" t="s">
        <v>208</v>
      </c>
      <c r="C90" s="559"/>
    </row>
    <row r="91" spans="1:3" ht="16.5" thickBot="1" x14ac:dyDescent="0.25">
      <c r="A91" s="334">
        <v>500</v>
      </c>
      <c r="B91" s="558" t="s">
        <v>209</v>
      </c>
      <c r="C91" s="559"/>
    </row>
    <row r="92" spans="1:3" ht="16.5" thickBot="1" x14ac:dyDescent="0.25">
      <c r="A92" s="334">
        <v>630</v>
      </c>
      <c r="B92" s="558" t="s">
        <v>210</v>
      </c>
      <c r="C92" s="559"/>
    </row>
    <row r="93" spans="1:3" ht="51" customHeight="1" thickBot="1" x14ac:dyDescent="0.25">
      <c r="A93" s="565" t="s">
        <v>211</v>
      </c>
      <c r="B93" s="566"/>
      <c r="C93" s="567"/>
    </row>
    <row r="94" spans="1:3" ht="31.5" customHeight="1" thickBot="1" x14ac:dyDescent="0.25">
      <c r="A94" s="334" t="s">
        <v>143</v>
      </c>
      <c r="B94" s="558" t="s">
        <v>144</v>
      </c>
      <c r="C94" s="559"/>
    </row>
    <row r="95" spans="1:3" ht="16.5" thickBot="1" x14ac:dyDescent="0.25">
      <c r="A95" s="542" t="s">
        <v>183</v>
      </c>
      <c r="B95" s="562"/>
      <c r="C95" s="543"/>
    </row>
    <row r="96" spans="1:3" ht="16.5" thickBot="1" x14ac:dyDescent="0.25">
      <c r="A96" s="334">
        <v>16</v>
      </c>
      <c r="B96" s="558" t="s">
        <v>212</v>
      </c>
      <c r="C96" s="559"/>
    </row>
    <row r="97" spans="1:3" ht="16.5" thickBot="1" x14ac:dyDescent="0.25">
      <c r="A97" s="334">
        <v>25</v>
      </c>
      <c r="B97" s="558" t="s">
        <v>213</v>
      </c>
      <c r="C97" s="559"/>
    </row>
    <row r="98" spans="1:3" ht="16.5" thickBot="1" x14ac:dyDescent="0.25">
      <c r="A98" s="334">
        <v>35</v>
      </c>
      <c r="B98" s="558" t="s">
        <v>214</v>
      </c>
      <c r="C98" s="559"/>
    </row>
    <row r="99" spans="1:3" ht="16.5" thickBot="1" x14ac:dyDescent="0.25">
      <c r="A99" s="334">
        <v>50</v>
      </c>
      <c r="B99" s="558" t="s">
        <v>215</v>
      </c>
      <c r="C99" s="559"/>
    </row>
    <row r="100" spans="1:3" ht="16.5" thickBot="1" x14ac:dyDescent="0.25">
      <c r="A100" s="334">
        <v>70</v>
      </c>
      <c r="B100" s="558" t="s">
        <v>216</v>
      </c>
      <c r="C100" s="559"/>
    </row>
    <row r="101" spans="1:3" ht="16.5" thickBot="1" x14ac:dyDescent="0.25">
      <c r="A101" s="334">
        <v>95</v>
      </c>
      <c r="B101" s="558" t="s">
        <v>217</v>
      </c>
      <c r="C101" s="559"/>
    </row>
    <row r="102" spans="1:3" ht="16.5" thickBot="1" x14ac:dyDescent="0.25">
      <c r="A102" s="334">
        <v>120</v>
      </c>
      <c r="B102" s="558" t="s">
        <v>218</v>
      </c>
      <c r="C102" s="559"/>
    </row>
    <row r="103" spans="1:3" ht="16.5" thickBot="1" x14ac:dyDescent="0.25">
      <c r="A103" s="334">
        <v>150</v>
      </c>
      <c r="B103" s="558" t="s">
        <v>219</v>
      </c>
      <c r="C103" s="559"/>
    </row>
    <row r="104" spans="1:3" ht="16.5" thickBot="1" x14ac:dyDescent="0.25">
      <c r="A104" s="334">
        <v>185</v>
      </c>
      <c r="B104" s="558" t="s">
        <v>220</v>
      </c>
      <c r="C104" s="559"/>
    </row>
    <row r="105" spans="1:3" ht="16.5" thickBot="1" x14ac:dyDescent="0.25">
      <c r="A105" s="334">
        <v>240</v>
      </c>
      <c r="B105" s="558" t="s">
        <v>221</v>
      </c>
      <c r="C105" s="559"/>
    </row>
    <row r="106" spans="1:3" ht="31.5" customHeight="1" thickBot="1" x14ac:dyDescent="0.25">
      <c r="A106" s="334" t="s">
        <v>143</v>
      </c>
      <c r="B106" s="558" t="s">
        <v>168</v>
      </c>
      <c r="C106" s="559"/>
    </row>
    <row r="107" spans="1:3" ht="16.5" thickBot="1" x14ac:dyDescent="0.25">
      <c r="A107" s="542" t="s">
        <v>193</v>
      </c>
      <c r="B107" s="562"/>
      <c r="C107" s="543"/>
    </row>
    <row r="108" spans="1:3" ht="16.5" thickBot="1" x14ac:dyDescent="0.25">
      <c r="A108" s="334">
        <v>50</v>
      </c>
      <c r="B108" s="558" t="s">
        <v>222</v>
      </c>
      <c r="C108" s="559"/>
    </row>
    <row r="109" spans="1:3" ht="16.5" thickBot="1" x14ac:dyDescent="0.25">
      <c r="A109" s="334">
        <v>70</v>
      </c>
      <c r="B109" s="558" t="s">
        <v>223</v>
      </c>
      <c r="C109" s="559"/>
    </row>
    <row r="110" spans="1:3" ht="16.5" thickBot="1" x14ac:dyDescent="0.25">
      <c r="A110" s="334">
        <v>95</v>
      </c>
      <c r="B110" s="558" t="s">
        <v>224</v>
      </c>
      <c r="C110" s="559"/>
    </row>
    <row r="111" spans="1:3" ht="16.5" thickBot="1" x14ac:dyDescent="0.25">
      <c r="A111" s="334">
        <v>120</v>
      </c>
      <c r="B111" s="558" t="s">
        <v>225</v>
      </c>
      <c r="C111" s="559"/>
    </row>
    <row r="112" spans="1:3" ht="16.5" thickBot="1" x14ac:dyDescent="0.25">
      <c r="A112" s="334">
        <v>150</v>
      </c>
      <c r="B112" s="558" t="s">
        <v>226</v>
      </c>
      <c r="C112" s="559"/>
    </row>
    <row r="113" spans="1:3" ht="16.5" thickBot="1" x14ac:dyDescent="0.25">
      <c r="A113" s="334">
        <v>185</v>
      </c>
      <c r="B113" s="558" t="s">
        <v>227</v>
      </c>
      <c r="C113" s="559"/>
    </row>
    <row r="114" spans="1:3" ht="16.5" thickBot="1" x14ac:dyDescent="0.25">
      <c r="A114" s="334">
        <v>240</v>
      </c>
      <c r="B114" s="558" t="s">
        <v>228</v>
      </c>
      <c r="C114" s="559"/>
    </row>
    <row r="115" spans="1:3" ht="16.5" thickBot="1" x14ac:dyDescent="0.25">
      <c r="A115" s="542" t="s">
        <v>201</v>
      </c>
      <c r="B115" s="562"/>
      <c r="C115" s="543"/>
    </row>
    <row r="116" spans="1:3" ht="16.5" thickBot="1" x14ac:dyDescent="0.25">
      <c r="A116" s="334">
        <v>50</v>
      </c>
      <c r="B116" s="558" t="s">
        <v>229</v>
      </c>
      <c r="C116" s="559"/>
    </row>
    <row r="117" spans="1:3" ht="16.5" thickBot="1" x14ac:dyDescent="0.25">
      <c r="A117" s="334">
        <v>70</v>
      </c>
      <c r="B117" s="558" t="s">
        <v>230</v>
      </c>
      <c r="C117" s="559"/>
    </row>
    <row r="118" spans="1:3" ht="16.5" thickBot="1" x14ac:dyDescent="0.25">
      <c r="A118" s="334">
        <v>95</v>
      </c>
      <c r="B118" s="558" t="s">
        <v>231</v>
      </c>
      <c r="C118" s="559"/>
    </row>
    <row r="119" spans="1:3" ht="16.5" thickBot="1" x14ac:dyDescent="0.25">
      <c r="A119" s="334">
        <v>120</v>
      </c>
      <c r="B119" s="558" t="s">
        <v>232</v>
      </c>
      <c r="C119" s="559"/>
    </row>
    <row r="120" spans="1:3" ht="16.5" thickBot="1" x14ac:dyDescent="0.25">
      <c r="A120" s="334">
        <v>150</v>
      </c>
      <c r="B120" s="558" t="s">
        <v>233</v>
      </c>
      <c r="C120" s="559"/>
    </row>
    <row r="121" spans="1:3" ht="16.5" thickBot="1" x14ac:dyDescent="0.25">
      <c r="A121" s="334">
        <v>185</v>
      </c>
      <c r="B121" s="563">
        <v>5990570</v>
      </c>
      <c r="C121" s="564"/>
    </row>
    <row r="122" spans="1:3" ht="16.5" thickBot="1" x14ac:dyDescent="0.25">
      <c r="A122" s="334">
        <v>240</v>
      </c>
      <c r="B122" s="558" t="s">
        <v>234</v>
      </c>
      <c r="C122" s="559"/>
    </row>
    <row r="123" spans="1:3" ht="16.5" thickBot="1" x14ac:dyDescent="0.25">
      <c r="A123" s="334">
        <v>500</v>
      </c>
      <c r="B123" s="558" t="s">
        <v>235</v>
      </c>
      <c r="C123" s="559"/>
    </row>
    <row r="124" spans="1:3" ht="16.5" thickBot="1" x14ac:dyDescent="0.25">
      <c r="A124" s="334">
        <v>630</v>
      </c>
      <c r="B124" s="558" t="s">
        <v>236</v>
      </c>
      <c r="C124" s="559"/>
    </row>
    <row r="125" spans="1:3" ht="36" customHeight="1" thickBot="1" x14ac:dyDescent="0.25">
      <c r="A125" s="555" t="s">
        <v>237</v>
      </c>
      <c r="B125" s="556"/>
      <c r="C125" s="557"/>
    </row>
    <row r="126" spans="1:3" ht="31.5" customHeight="1" thickBot="1" x14ac:dyDescent="0.25">
      <c r="A126" s="334" t="s">
        <v>143</v>
      </c>
      <c r="B126" s="558" t="s">
        <v>144</v>
      </c>
      <c r="C126" s="559"/>
    </row>
    <row r="127" spans="1:3" ht="16.5" thickBot="1" x14ac:dyDescent="0.25">
      <c r="A127" s="542" t="s">
        <v>183</v>
      </c>
      <c r="B127" s="562"/>
      <c r="C127" s="543"/>
    </row>
    <row r="128" spans="1:3" ht="16.5" thickBot="1" x14ac:dyDescent="0.25">
      <c r="A128" s="334">
        <v>16</v>
      </c>
      <c r="B128" s="560" t="s">
        <v>238</v>
      </c>
      <c r="C128" s="561"/>
    </row>
    <row r="129" spans="1:3" ht="16.5" thickBot="1" x14ac:dyDescent="0.25">
      <c r="A129" s="334">
        <v>25</v>
      </c>
      <c r="B129" s="560" t="s">
        <v>239</v>
      </c>
      <c r="C129" s="561"/>
    </row>
    <row r="130" spans="1:3" ht="16.5" thickBot="1" x14ac:dyDescent="0.25">
      <c r="A130" s="334">
        <v>35</v>
      </c>
      <c r="B130" s="560" t="s">
        <v>240</v>
      </c>
      <c r="C130" s="561"/>
    </row>
    <row r="131" spans="1:3" ht="16.5" thickBot="1" x14ac:dyDescent="0.25">
      <c r="A131" s="334">
        <v>50</v>
      </c>
      <c r="B131" s="560" t="s">
        <v>241</v>
      </c>
      <c r="C131" s="561"/>
    </row>
    <row r="132" spans="1:3" ht="16.5" thickBot="1" x14ac:dyDescent="0.25">
      <c r="A132" s="334">
        <v>70</v>
      </c>
      <c r="B132" s="560" t="s">
        <v>242</v>
      </c>
      <c r="C132" s="561"/>
    </row>
    <row r="133" spans="1:3" ht="16.5" thickBot="1" x14ac:dyDescent="0.25">
      <c r="A133" s="334">
        <v>95</v>
      </c>
      <c r="B133" s="560" t="s">
        <v>243</v>
      </c>
      <c r="C133" s="561"/>
    </row>
    <row r="134" spans="1:3" ht="16.5" thickBot="1" x14ac:dyDescent="0.25">
      <c r="A134" s="334">
        <v>120</v>
      </c>
      <c r="B134" s="560" t="s">
        <v>244</v>
      </c>
      <c r="C134" s="561"/>
    </row>
    <row r="135" spans="1:3" ht="16.5" thickBot="1" x14ac:dyDescent="0.25">
      <c r="A135" s="334">
        <v>150</v>
      </c>
      <c r="B135" s="560" t="s">
        <v>245</v>
      </c>
      <c r="C135" s="561"/>
    </row>
    <row r="136" spans="1:3" ht="16.5" thickBot="1" x14ac:dyDescent="0.25">
      <c r="A136" s="334">
        <v>185</v>
      </c>
      <c r="B136" s="560" t="s">
        <v>246</v>
      </c>
      <c r="C136" s="561"/>
    </row>
    <row r="137" spans="1:3" ht="16.5" thickBot="1" x14ac:dyDescent="0.25">
      <c r="A137" s="334">
        <v>240</v>
      </c>
      <c r="B137" s="560" t="s">
        <v>247</v>
      </c>
      <c r="C137" s="561"/>
    </row>
    <row r="138" spans="1:3" ht="31.5" customHeight="1" thickBot="1" x14ac:dyDescent="0.25">
      <c r="A138" s="334" t="s">
        <v>143</v>
      </c>
      <c r="B138" s="558" t="s">
        <v>168</v>
      </c>
      <c r="C138" s="559"/>
    </row>
    <row r="139" spans="1:3" ht="16.5" thickBot="1" x14ac:dyDescent="0.25">
      <c r="A139" s="542" t="s">
        <v>193</v>
      </c>
      <c r="B139" s="562"/>
      <c r="C139" s="543"/>
    </row>
    <row r="140" spans="1:3" ht="16.5" thickBot="1" x14ac:dyDescent="0.25">
      <c r="A140" s="334">
        <v>50</v>
      </c>
      <c r="B140" s="560" t="s">
        <v>248</v>
      </c>
      <c r="C140" s="561"/>
    </row>
    <row r="141" spans="1:3" ht="16.5" thickBot="1" x14ac:dyDescent="0.25">
      <c r="A141" s="334">
        <v>70</v>
      </c>
      <c r="B141" s="560" t="s">
        <v>249</v>
      </c>
      <c r="C141" s="561"/>
    </row>
    <row r="142" spans="1:3" ht="16.5" thickBot="1" x14ac:dyDescent="0.25">
      <c r="A142" s="334">
        <v>95</v>
      </c>
      <c r="B142" s="560" t="s">
        <v>250</v>
      </c>
      <c r="C142" s="561"/>
    </row>
    <row r="143" spans="1:3" ht="16.5" thickBot="1" x14ac:dyDescent="0.25">
      <c r="A143" s="334">
        <v>120</v>
      </c>
      <c r="B143" s="560" t="s">
        <v>251</v>
      </c>
      <c r="C143" s="561"/>
    </row>
    <row r="144" spans="1:3" ht="16.5" thickBot="1" x14ac:dyDescent="0.25">
      <c r="A144" s="334">
        <v>150</v>
      </c>
      <c r="B144" s="560" t="s">
        <v>252</v>
      </c>
      <c r="C144" s="561"/>
    </row>
    <row r="145" spans="1:3" ht="16.5" thickBot="1" x14ac:dyDescent="0.25">
      <c r="A145" s="334">
        <v>185</v>
      </c>
      <c r="B145" s="560" t="s">
        <v>253</v>
      </c>
      <c r="C145" s="561"/>
    </row>
    <row r="146" spans="1:3" ht="16.5" thickBot="1" x14ac:dyDescent="0.25">
      <c r="A146" s="334">
        <v>240</v>
      </c>
      <c r="B146" s="560" t="s">
        <v>254</v>
      </c>
      <c r="C146" s="561"/>
    </row>
    <row r="147" spans="1:3" ht="16.5" thickBot="1" x14ac:dyDescent="0.25">
      <c r="A147" s="542" t="s">
        <v>201</v>
      </c>
      <c r="B147" s="562"/>
      <c r="C147" s="543"/>
    </row>
    <row r="148" spans="1:3" ht="16.5" thickBot="1" x14ac:dyDescent="0.25">
      <c r="A148" s="334">
        <v>50</v>
      </c>
      <c r="B148" s="560" t="s">
        <v>255</v>
      </c>
      <c r="C148" s="561"/>
    </row>
    <row r="149" spans="1:3" ht="16.5" thickBot="1" x14ac:dyDescent="0.25">
      <c r="A149" s="334">
        <v>70</v>
      </c>
      <c r="B149" s="560" t="s">
        <v>256</v>
      </c>
      <c r="C149" s="561"/>
    </row>
    <row r="150" spans="1:3" ht="16.5" thickBot="1" x14ac:dyDescent="0.25">
      <c r="A150" s="334">
        <v>95</v>
      </c>
      <c r="B150" s="560" t="s">
        <v>257</v>
      </c>
      <c r="C150" s="561"/>
    </row>
    <row r="151" spans="1:3" ht="16.5" thickBot="1" x14ac:dyDescent="0.25">
      <c r="A151" s="334">
        <v>120</v>
      </c>
      <c r="B151" s="560" t="s">
        <v>258</v>
      </c>
      <c r="C151" s="561"/>
    </row>
    <row r="152" spans="1:3" ht="16.5" thickBot="1" x14ac:dyDescent="0.25">
      <c r="A152" s="334">
        <v>150</v>
      </c>
      <c r="B152" s="560" t="s">
        <v>259</v>
      </c>
      <c r="C152" s="561"/>
    </row>
    <row r="153" spans="1:3" ht="16.5" thickBot="1" x14ac:dyDescent="0.25">
      <c r="A153" s="334">
        <v>185</v>
      </c>
      <c r="B153" s="560" t="s">
        <v>260</v>
      </c>
      <c r="C153" s="561"/>
    </row>
    <row r="154" spans="1:3" ht="16.5" thickBot="1" x14ac:dyDescent="0.25">
      <c r="A154" s="334">
        <v>240</v>
      </c>
      <c r="B154" s="560" t="s">
        <v>261</v>
      </c>
      <c r="C154" s="561"/>
    </row>
    <row r="155" spans="1:3" ht="16.5" thickBot="1" x14ac:dyDescent="0.25">
      <c r="A155" s="334">
        <v>500</v>
      </c>
      <c r="B155" s="560" t="s">
        <v>262</v>
      </c>
      <c r="C155" s="561"/>
    </row>
    <row r="156" spans="1:3" ht="16.5" thickBot="1" x14ac:dyDescent="0.25">
      <c r="A156" s="334">
        <v>630</v>
      </c>
      <c r="B156" s="560" t="s">
        <v>263</v>
      </c>
      <c r="C156" s="561"/>
    </row>
    <row r="157" spans="1:3" ht="36" customHeight="1" thickBot="1" x14ac:dyDescent="0.25">
      <c r="A157" s="555" t="s">
        <v>264</v>
      </c>
      <c r="B157" s="556"/>
      <c r="C157" s="557"/>
    </row>
    <row r="158" spans="1:3" ht="16.5" thickBot="1" x14ac:dyDescent="0.25">
      <c r="A158" s="334" t="s">
        <v>265</v>
      </c>
      <c r="B158" s="558" t="s">
        <v>266</v>
      </c>
      <c r="C158" s="559"/>
    </row>
    <row r="159" spans="1:3" ht="16.5" thickBot="1" x14ac:dyDescent="0.25">
      <c r="A159" s="335" t="s">
        <v>267</v>
      </c>
      <c r="B159" s="547">
        <v>905572</v>
      </c>
      <c r="C159" s="548"/>
    </row>
    <row r="160" spans="1:3" ht="16.5" thickBot="1" x14ac:dyDescent="0.25">
      <c r="A160" s="336" t="s">
        <v>268</v>
      </c>
      <c r="B160" s="547">
        <v>136650</v>
      </c>
      <c r="C160" s="548"/>
    </row>
    <row r="161" spans="1:3" x14ac:dyDescent="0.2">
      <c r="A161" s="549" t="s">
        <v>269</v>
      </c>
      <c r="B161" s="551" t="s">
        <v>270</v>
      </c>
      <c r="C161" s="552"/>
    </row>
    <row r="162" spans="1:3" ht="13.5" thickBot="1" x14ac:dyDescent="0.25">
      <c r="A162" s="550"/>
      <c r="B162" s="553"/>
      <c r="C162" s="554"/>
    </row>
    <row r="163" spans="1:3" ht="51.75" customHeight="1" thickBot="1" x14ac:dyDescent="0.25">
      <c r="A163" s="555" t="s">
        <v>271</v>
      </c>
      <c r="B163" s="556"/>
      <c r="C163" s="557"/>
    </row>
    <row r="164" spans="1:3" ht="32.25" thickBot="1" x14ac:dyDescent="0.25">
      <c r="A164" s="558" t="s">
        <v>272</v>
      </c>
      <c r="B164" s="559"/>
      <c r="C164" s="337" t="s">
        <v>273</v>
      </c>
    </row>
    <row r="165" spans="1:3" ht="16.5" thickBot="1" x14ac:dyDescent="0.25">
      <c r="A165" s="542" t="s">
        <v>274</v>
      </c>
      <c r="B165" s="543"/>
      <c r="C165" s="338">
        <v>20978</v>
      </c>
    </row>
    <row r="166" spans="1:3" ht="16.5" thickBot="1" x14ac:dyDescent="0.25">
      <c r="A166" s="542" t="s">
        <v>275</v>
      </c>
      <c r="B166" s="543"/>
      <c r="C166" s="338">
        <v>21480</v>
      </c>
    </row>
    <row r="167" spans="1:3" ht="16.5" thickBot="1" x14ac:dyDescent="0.25">
      <c r="A167" s="542" t="s">
        <v>276</v>
      </c>
      <c r="B167" s="543"/>
      <c r="C167" s="338">
        <v>16948</v>
      </c>
    </row>
    <row r="168" spans="1:3" ht="16.5" thickBot="1" x14ac:dyDescent="0.25">
      <c r="A168" s="542" t="s">
        <v>277</v>
      </c>
      <c r="B168" s="543"/>
      <c r="C168" s="338">
        <v>9628</v>
      </c>
    </row>
    <row r="169" spans="1:3" ht="16.5" thickBot="1" x14ac:dyDescent="0.25">
      <c r="A169" s="542" t="s">
        <v>278</v>
      </c>
      <c r="B169" s="543"/>
      <c r="C169" s="338">
        <v>8415</v>
      </c>
    </row>
    <row r="170" spans="1:3" ht="16.5" thickBot="1" x14ac:dyDescent="0.25">
      <c r="A170" s="542" t="s">
        <v>279</v>
      </c>
      <c r="B170" s="543"/>
      <c r="C170" s="338">
        <v>5725</v>
      </c>
    </row>
    <row r="171" spans="1:3" ht="16.5" thickBot="1" x14ac:dyDescent="0.25">
      <c r="A171" s="542" t="s">
        <v>280</v>
      </c>
      <c r="B171" s="543"/>
      <c r="C171" s="338">
        <v>3477</v>
      </c>
    </row>
    <row r="172" spans="1:3" ht="16.5" thickBot="1" x14ac:dyDescent="0.25">
      <c r="A172" s="542" t="s">
        <v>281</v>
      </c>
      <c r="B172" s="543"/>
      <c r="C172" s="338">
        <v>30548</v>
      </c>
    </row>
    <row r="173" spans="1:3" ht="16.5" thickBot="1" x14ac:dyDescent="0.25">
      <c r="A173" s="542" t="s">
        <v>282</v>
      </c>
      <c r="B173" s="543"/>
      <c r="C173" s="338">
        <v>22914</v>
      </c>
    </row>
    <row r="174" spans="1:3" ht="16.5" thickBot="1" x14ac:dyDescent="0.25">
      <c r="A174" s="542" t="s">
        <v>283</v>
      </c>
      <c r="B174" s="543"/>
      <c r="C174" s="338">
        <v>18643</v>
      </c>
    </row>
    <row r="175" spans="1:3" ht="16.5" thickBot="1" x14ac:dyDescent="0.25">
      <c r="A175" s="542" t="s">
        <v>284</v>
      </c>
      <c r="B175" s="543"/>
      <c r="C175" s="338">
        <v>8012</v>
      </c>
    </row>
    <row r="176" spans="1:3" ht="16.5" thickBot="1" x14ac:dyDescent="0.25">
      <c r="A176" s="542" t="s">
        <v>285</v>
      </c>
      <c r="B176" s="543"/>
      <c r="C176" s="338">
        <v>5797</v>
      </c>
    </row>
    <row r="177" spans="1:3" ht="16.5" thickBot="1" x14ac:dyDescent="0.25">
      <c r="A177" s="542" t="s">
        <v>286</v>
      </c>
      <c r="B177" s="543"/>
      <c r="C177" s="338">
        <v>5533</v>
      </c>
    </row>
    <row r="178" spans="1:3" ht="16.5" thickBot="1" x14ac:dyDescent="0.25">
      <c r="A178" s="542" t="s">
        <v>287</v>
      </c>
      <c r="B178" s="543"/>
      <c r="C178" s="338">
        <v>3811</v>
      </c>
    </row>
    <row r="179" spans="1:3" ht="16.5" thickBot="1" x14ac:dyDescent="0.25">
      <c r="A179" s="542" t="s">
        <v>288</v>
      </c>
      <c r="B179" s="543"/>
      <c r="C179" s="338">
        <v>2826</v>
      </c>
    </row>
    <row r="180" spans="1:3" ht="16.5" thickBot="1" x14ac:dyDescent="0.25">
      <c r="A180" s="542" t="s">
        <v>289</v>
      </c>
      <c r="B180" s="543"/>
      <c r="C180" s="338">
        <v>2139</v>
      </c>
    </row>
    <row r="181" spans="1:3" ht="16.5" thickBot="1" x14ac:dyDescent="0.25">
      <c r="A181" s="542" t="s">
        <v>290</v>
      </c>
      <c r="B181" s="543"/>
      <c r="C181" s="338">
        <v>30086</v>
      </c>
    </row>
    <row r="182" spans="1:3" ht="16.5" thickBot="1" x14ac:dyDescent="0.25">
      <c r="A182" s="542" t="s">
        <v>291</v>
      </c>
      <c r="B182" s="543"/>
      <c r="C182" s="338">
        <v>17434</v>
      </c>
    </row>
    <row r="183" spans="1:3" ht="16.5" thickBot="1" x14ac:dyDescent="0.25">
      <c r="A183" s="542" t="s">
        <v>292</v>
      </c>
      <c r="B183" s="543"/>
      <c r="C183" s="338">
        <v>12428</v>
      </c>
    </row>
    <row r="184" spans="1:3" ht="16.5" thickBot="1" x14ac:dyDescent="0.25">
      <c r="A184" s="542" t="s">
        <v>293</v>
      </c>
      <c r="B184" s="543"/>
      <c r="C184" s="338">
        <v>8912</v>
      </c>
    </row>
    <row r="185" spans="1:3" ht="16.5" thickBot="1" x14ac:dyDescent="0.25">
      <c r="A185" s="542" t="s">
        <v>294</v>
      </c>
      <c r="B185" s="543"/>
      <c r="C185" s="338">
        <v>6197</v>
      </c>
    </row>
    <row r="186" spans="1:3" ht="16.5" thickBot="1" x14ac:dyDescent="0.25">
      <c r="A186" s="542" t="s">
        <v>295</v>
      </c>
      <c r="B186" s="543"/>
      <c r="C186" s="338">
        <v>5300</v>
      </c>
    </row>
    <row r="187" spans="1:3" ht="16.5" thickBot="1" x14ac:dyDescent="0.25">
      <c r="A187" s="542" t="s">
        <v>296</v>
      </c>
      <c r="B187" s="543"/>
      <c r="C187" s="338">
        <v>5272</v>
      </c>
    </row>
    <row r="188" spans="1:3" ht="16.5" thickBot="1" x14ac:dyDescent="0.25">
      <c r="A188" s="542" t="s">
        <v>297</v>
      </c>
      <c r="B188" s="543"/>
      <c r="C188" s="338">
        <v>4431</v>
      </c>
    </row>
    <row r="190" spans="1:3" ht="15.75" x14ac:dyDescent="0.2">
      <c r="A190" s="546" t="s">
        <v>298</v>
      </c>
      <c r="B190" s="546"/>
      <c r="C190" s="546"/>
    </row>
    <row r="191" spans="1:3" ht="56.25" customHeight="1" x14ac:dyDescent="0.2">
      <c r="A191" s="545" t="s">
        <v>299</v>
      </c>
      <c r="B191" s="545"/>
      <c r="C191" s="545"/>
    </row>
    <row r="192" spans="1:3" ht="68.25" customHeight="1" x14ac:dyDescent="0.25">
      <c r="A192" s="544" t="s">
        <v>300</v>
      </c>
      <c r="B192" s="544"/>
      <c r="C192" s="544"/>
    </row>
  </sheetData>
  <mergeCells count="182">
    <mergeCell ref="B16:C16"/>
    <mergeCell ref="A17:C17"/>
    <mergeCell ref="B18:C18"/>
    <mergeCell ref="B19:C19"/>
    <mergeCell ref="B20:C20"/>
    <mergeCell ref="B21:C21"/>
    <mergeCell ref="B5:C5"/>
    <mergeCell ref="A2:C2"/>
    <mergeCell ref="A12:C12"/>
    <mergeCell ref="B13:C13"/>
    <mergeCell ref="A14:C14"/>
    <mergeCell ref="B15:C15"/>
    <mergeCell ref="A28:C28"/>
    <mergeCell ref="B29:C29"/>
    <mergeCell ref="B30:C30"/>
    <mergeCell ref="B31:C31"/>
    <mergeCell ref="B32:C32"/>
    <mergeCell ref="B33:C33"/>
    <mergeCell ref="B22:C22"/>
    <mergeCell ref="B23:C23"/>
    <mergeCell ref="B24:C24"/>
    <mergeCell ref="A25:C25"/>
    <mergeCell ref="B26:C26"/>
    <mergeCell ref="B27:C27"/>
    <mergeCell ref="B40:C40"/>
    <mergeCell ref="B41:C41"/>
    <mergeCell ref="B42:C42"/>
    <mergeCell ref="B43:C43"/>
    <mergeCell ref="B44:C44"/>
    <mergeCell ref="B45:C45"/>
    <mergeCell ref="B34:C34"/>
    <mergeCell ref="B35:C35"/>
    <mergeCell ref="A36:C36"/>
    <mergeCell ref="B37:C37"/>
    <mergeCell ref="B38:C38"/>
    <mergeCell ref="A39:C39"/>
    <mergeCell ref="B52:C52"/>
    <mergeCell ref="B53:C53"/>
    <mergeCell ref="B54:C54"/>
    <mergeCell ref="A55:C55"/>
    <mergeCell ref="B56:C56"/>
    <mergeCell ref="B57:C57"/>
    <mergeCell ref="B46:C46"/>
    <mergeCell ref="B47:C47"/>
    <mergeCell ref="A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A61:C61"/>
    <mergeCell ref="B62:C62"/>
    <mergeCell ref="A63:C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A75:C75"/>
    <mergeCell ref="B88:C88"/>
    <mergeCell ref="B89:C89"/>
    <mergeCell ref="B90:C90"/>
    <mergeCell ref="B91:C91"/>
    <mergeCell ref="B92:C92"/>
    <mergeCell ref="A93:C93"/>
    <mergeCell ref="B82:C82"/>
    <mergeCell ref="A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A95:C95"/>
    <mergeCell ref="B96:C96"/>
    <mergeCell ref="B97:C97"/>
    <mergeCell ref="B98:C98"/>
    <mergeCell ref="B99:C99"/>
    <mergeCell ref="B112:C112"/>
    <mergeCell ref="B113:C113"/>
    <mergeCell ref="B114:C114"/>
    <mergeCell ref="A115:C115"/>
    <mergeCell ref="B116:C116"/>
    <mergeCell ref="B117:C117"/>
    <mergeCell ref="B106:C106"/>
    <mergeCell ref="A107:C107"/>
    <mergeCell ref="B108:C108"/>
    <mergeCell ref="B109:C109"/>
    <mergeCell ref="B110:C110"/>
    <mergeCell ref="B111:C111"/>
    <mergeCell ref="B124:C124"/>
    <mergeCell ref="A125:C125"/>
    <mergeCell ref="B126:C126"/>
    <mergeCell ref="A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36:C136"/>
    <mergeCell ref="B137:C137"/>
    <mergeCell ref="B138:C138"/>
    <mergeCell ref="A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48:C148"/>
    <mergeCell ref="B149:C149"/>
    <mergeCell ref="B150:C150"/>
    <mergeCell ref="B151:C151"/>
    <mergeCell ref="B152:C152"/>
    <mergeCell ref="B153:C153"/>
    <mergeCell ref="B142:C142"/>
    <mergeCell ref="B143:C143"/>
    <mergeCell ref="B144:C144"/>
    <mergeCell ref="B145:C145"/>
    <mergeCell ref="B146:C146"/>
    <mergeCell ref="A147:C147"/>
    <mergeCell ref="B160:C160"/>
    <mergeCell ref="A161:A162"/>
    <mergeCell ref="B161:C162"/>
    <mergeCell ref="A163:C163"/>
    <mergeCell ref="A164:B164"/>
    <mergeCell ref="A165:B165"/>
    <mergeCell ref="B154:C154"/>
    <mergeCell ref="B155:C155"/>
    <mergeCell ref="B156:C156"/>
    <mergeCell ref="A157:C157"/>
    <mergeCell ref="B158:C158"/>
    <mergeCell ref="B159:C159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84:B184"/>
    <mergeCell ref="A185:B185"/>
    <mergeCell ref="A186:B186"/>
    <mergeCell ref="A187:B187"/>
    <mergeCell ref="A188:B188"/>
    <mergeCell ref="A192:C192"/>
    <mergeCell ref="A191:C191"/>
    <mergeCell ref="A190:C190"/>
    <mergeCell ref="A178:B178"/>
    <mergeCell ref="A179:B179"/>
    <mergeCell ref="A180:B180"/>
    <mergeCell ref="A181:B181"/>
    <mergeCell ref="A182:B182"/>
    <mergeCell ref="A183:B18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L19" sqref="L19"/>
    </sheetView>
  </sheetViews>
  <sheetFormatPr defaultRowHeight="12.75" x14ac:dyDescent="0.2"/>
  <cols>
    <col min="1" max="1" width="14.140625" customWidth="1"/>
    <col min="2" max="2" width="75.85546875" customWidth="1"/>
    <col min="3" max="4" width="20.85546875" customWidth="1"/>
  </cols>
  <sheetData>
    <row r="1" spans="1:4" x14ac:dyDescent="0.2">
      <c r="D1" s="361">
        <v>2019</v>
      </c>
    </row>
    <row r="2" spans="1:4" ht="55.5" customHeight="1" x14ac:dyDescent="0.2">
      <c r="A2" s="572" t="s">
        <v>303</v>
      </c>
      <c r="B2" s="572"/>
      <c r="C2" s="572"/>
      <c r="D2" s="572"/>
    </row>
    <row r="3" spans="1:4" x14ac:dyDescent="0.2">
      <c r="D3" s="333" t="s">
        <v>141</v>
      </c>
    </row>
    <row r="4" spans="1:4" ht="13.5" thickBot="1" x14ac:dyDescent="0.25">
      <c r="D4" s="333" t="s">
        <v>273</v>
      </c>
    </row>
    <row r="5" spans="1:4" ht="51" thickBot="1" x14ac:dyDescent="0.25">
      <c r="A5" s="579" t="s">
        <v>304</v>
      </c>
      <c r="B5" s="580"/>
      <c r="C5" s="356" t="s">
        <v>78</v>
      </c>
      <c r="D5" s="352" t="s">
        <v>136</v>
      </c>
    </row>
    <row r="6" spans="1:4" ht="15.75" x14ac:dyDescent="0.2">
      <c r="A6" s="577" t="s">
        <v>305</v>
      </c>
      <c r="B6" s="578"/>
      <c r="C6" s="357">
        <v>893</v>
      </c>
      <c r="D6" s="353">
        <v>893</v>
      </c>
    </row>
    <row r="7" spans="1:4" ht="15.75" x14ac:dyDescent="0.2">
      <c r="A7" s="575" t="s">
        <v>306</v>
      </c>
      <c r="B7" s="576"/>
      <c r="C7" s="358">
        <v>506</v>
      </c>
      <c r="D7" s="354">
        <v>506</v>
      </c>
    </row>
    <row r="8" spans="1:4" ht="16.5" thickBot="1" x14ac:dyDescent="0.25">
      <c r="A8" s="573" t="s">
        <v>307</v>
      </c>
      <c r="B8" s="574"/>
      <c r="C8" s="359">
        <v>387</v>
      </c>
      <c r="D8" s="355">
        <v>387</v>
      </c>
    </row>
    <row r="10" spans="1:4" x14ac:dyDescent="0.2">
      <c r="D10" s="333" t="s">
        <v>302</v>
      </c>
    </row>
    <row r="11" spans="1:4" ht="13.5" thickBot="1" x14ac:dyDescent="0.25">
      <c r="D11" s="333" t="s">
        <v>273</v>
      </c>
    </row>
    <row r="12" spans="1:4" ht="15" x14ac:dyDescent="0.2">
      <c r="A12" s="342" t="s">
        <v>308</v>
      </c>
      <c r="B12" s="581" t="s">
        <v>310</v>
      </c>
      <c r="C12" s="583" t="s">
        <v>311</v>
      </c>
      <c r="D12" s="583" t="s">
        <v>312</v>
      </c>
    </row>
    <row r="13" spans="1:4" ht="15.75" thickBot="1" x14ac:dyDescent="0.25">
      <c r="A13" s="343" t="s">
        <v>309</v>
      </c>
      <c r="B13" s="582"/>
      <c r="C13" s="584"/>
      <c r="D13" s="584"/>
    </row>
    <row r="14" spans="1:4" ht="16.5" thickBot="1" x14ac:dyDescent="0.25">
      <c r="A14" s="585" t="s">
        <v>313</v>
      </c>
      <c r="B14" s="344" t="s">
        <v>314</v>
      </c>
      <c r="C14" s="345">
        <v>2508</v>
      </c>
      <c r="D14" s="346" t="s">
        <v>62</v>
      </c>
    </row>
    <row r="15" spans="1:4" ht="16.5" thickBot="1" x14ac:dyDescent="0.25">
      <c r="A15" s="586"/>
      <c r="B15" s="344" t="s">
        <v>315</v>
      </c>
      <c r="C15" s="345">
        <v>9730</v>
      </c>
      <c r="D15" s="345">
        <v>19817</v>
      </c>
    </row>
    <row r="16" spans="1:4" ht="30.75" thickBot="1" x14ac:dyDescent="0.25">
      <c r="A16" s="347" t="s">
        <v>316</v>
      </c>
      <c r="B16" s="344" t="s">
        <v>317</v>
      </c>
      <c r="C16" s="345">
        <v>6293</v>
      </c>
      <c r="D16" s="345">
        <v>9713</v>
      </c>
    </row>
    <row r="17" spans="1:4" ht="19.5" thickBot="1" x14ac:dyDescent="0.25">
      <c r="A17" s="347" t="s">
        <v>318</v>
      </c>
      <c r="B17" s="344" t="s">
        <v>319</v>
      </c>
      <c r="C17" s="345">
        <v>1471</v>
      </c>
      <c r="D17" s="348">
        <v>4402</v>
      </c>
    </row>
    <row r="18" spans="1:4" ht="48" thickBot="1" x14ac:dyDescent="0.25">
      <c r="A18" s="585" t="s">
        <v>320</v>
      </c>
      <c r="B18" s="349" t="s">
        <v>321</v>
      </c>
      <c r="C18" s="350"/>
      <c r="D18" s="346"/>
    </row>
    <row r="19" spans="1:4" ht="16.5" thickBot="1" x14ac:dyDescent="0.25">
      <c r="A19" s="587"/>
      <c r="B19" s="351" t="s">
        <v>274</v>
      </c>
      <c r="C19" s="570">
        <v>20978</v>
      </c>
      <c r="D19" s="571"/>
    </row>
    <row r="20" spans="1:4" ht="16.5" thickBot="1" x14ac:dyDescent="0.25">
      <c r="A20" s="587"/>
      <c r="B20" s="351" t="s">
        <v>275</v>
      </c>
      <c r="C20" s="570">
        <v>21480</v>
      </c>
      <c r="D20" s="571"/>
    </row>
    <row r="21" spans="1:4" ht="16.5" thickBot="1" x14ac:dyDescent="0.25">
      <c r="A21" s="587"/>
      <c r="B21" s="351" t="s">
        <v>276</v>
      </c>
      <c r="C21" s="570">
        <v>16948</v>
      </c>
      <c r="D21" s="571"/>
    </row>
    <row r="22" spans="1:4" ht="16.5" thickBot="1" x14ac:dyDescent="0.25">
      <c r="A22" s="587"/>
      <c r="B22" s="351" t="s">
        <v>277</v>
      </c>
      <c r="C22" s="570">
        <v>9628</v>
      </c>
      <c r="D22" s="571"/>
    </row>
    <row r="23" spans="1:4" ht="16.5" thickBot="1" x14ac:dyDescent="0.25">
      <c r="A23" s="587"/>
      <c r="B23" s="351" t="s">
        <v>278</v>
      </c>
      <c r="C23" s="570">
        <v>8415</v>
      </c>
      <c r="D23" s="571"/>
    </row>
    <row r="24" spans="1:4" ht="16.5" thickBot="1" x14ac:dyDescent="0.25">
      <c r="A24" s="587"/>
      <c r="B24" s="351" t="s">
        <v>279</v>
      </c>
      <c r="C24" s="570">
        <v>5725</v>
      </c>
      <c r="D24" s="571"/>
    </row>
    <row r="25" spans="1:4" ht="16.5" thickBot="1" x14ac:dyDescent="0.25">
      <c r="A25" s="587"/>
      <c r="B25" s="351" t="s">
        <v>280</v>
      </c>
      <c r="C25" s="570">
        <v>3477</v>
      </c>
      <c r="D25" s="571"/>
    </row>
    <row r="26" spans="1:4" ht="16.5" thickBot="1" x14ac:dyDescent="0.25">
      <c r="A26" s="587"/>
      <c r="B26" s="351" t="s">
        <v>281</v>
      </c>
      <c r="C26" s="570">
        <v>30548</v>
      </c>
      <c r="D26" s="571"/>
    </row>
    <row r="27" spans="1:4" ht="16.5" thickBot="1" x14ac:dyDescent="0.25">
      <c r="A27" s="587"/>
      <c r="B27" s="351" t="s">
        <v>282</v>
      </c>
      <c r="C27" s="570">
        <v>22914</v>
      </c>
      <c r="D27" s="571"/>
    </row>
    <row r="28" spans="1:4" ht="16.5" thickBot="1" x14ac:dyDescent="0.25">
      <c r="A28" s="587"/>
      <c r="B28" s="351" t="s">
        <v>283</v>
      </c>
      <c r="C28" s="570">
        <v>18643</v>
      </c>
      <c r="D28" s="571"/>
    </row>
    <row r="29" spans="1:4" ht="16.5" thickBot="1" x14ac:dyDescent="0.25">
      <c r="A29" s="587"/>
      <c r="B29" s="351" t="s">
        <v>284</v>
      </c>
      <c r="C29" s="570">
        <v>8012</v>
      </c>
      <c r="D29" s="571"/>
    </row>
    <row r="30" spans="1:4" ht="16.5" thickBot="1" x14ac:dyDescent="0.25">
      <c r="A30" s="587"/>
      <c r="B30" s="351" t="s">
        <v>285</v>
      </c>
      <c r="C30" s="570">
        <v>5797</v>
      </c>
      <c r="D30" s="571"/>
    </row>
    <row r="31" spans="1:4" ht="16.5" thickBot="1" x14ac:dyDescent="0.25">
      <c r="A31" s="587"/>
      <c r="B31" s="351" t="s">
        <v>286</v>
      </c>
      <c r="C31" s="570">
        <v>5533</v>
      </c>
      <c r="D31" s="571"/>
    </row>
    <row r="32" spans="1:4" ht="16.5" thickBot="1" x14ac:dyDescent="0.25">
      <c r="A32" s="587"/>
      <c r="B32" s="351" t="s">
        <v>287</v>
      </c>
      <c r="C32" s="570">
        <v>3811</v>
      </c>
      <c r="D32" s="571"/>
    </row>
    <row r="33" spans="1:4" ht="16.5" thickBot="1" x14ac:dyDescent="0.25">
      <c r="A33" s="587"/>
      <c r="B33" s="351" t="s">
        <v>288</v>
      </c>
      <c r="C33" s="570">
        <v>2826</v>
      </c>
      <c r="D33" s="571"/>
    </row>
    <row r="34" spans="1:4" ht="16.5" thickBot="1" x14ac:dyDescent="0.25">
      <c r="A34" s="587"/>
      <c r="B34" s="351" t="s">
        <v>289</v>
      </c>
      <c r="C34" s="570">
        <v>2139</v>
      </c>
      <c r="D34" s="571"/>
    </row>
    <row r="35" spans="1:4" ht="16.5" thickBot="1" x14ac:dyDescent="0.25">
      <c r="A35" s="587"/>
      <c r="B35" s="351" t="s">
        <v>290</v>
      </c>
      <c r="C35" s="570">
        <v>30086</v>
      </c>
      <c r="D35" s="571"/>
    </row>
    <row r="36" spans="1:4" ht="16.5" thickBot="1" x14ac:dyDescent="0.25">
      <c r="A36" s="587"/>
      <c r="B36" s="351" t="s">
        <v>291</v>
      </c>
      <c r="C36" s="570">
        <v>17434</v>
      </c>
      <c r="D36" s="571"/>
    </row>
    <row r="37" spans="1:4" ht="16.5" thickBot="1" x14ac:dyDescent="0.25">
      <c r="A37" s="587"/>
      <c r="B37" s="351" t="s">
        <v>292</v>
      </c>
      <c r="C37" s="570">
        <v>12428</v>
      </c>
      <c r="D37" s="571"/>
    </row>
    <row r="38" spans="1:4" ht="16.5" thickBot="1" x14ac:dyDescent="0.25">
      <c r="A38" s="587"/>
      <c r="B38" s="351" t="s">
        <v>293</v>
      </c>
      <c r="C38" s="570">
        <v>8912</v>
      </c>
      <c r="D38" s="571"/>
    </row>
    <row r="39" spans="1:4" ht="16.5" thickBot="1" x14ac:dyDescent="0.25">
      <c r="A39" s="587"/>
      <c r="B39" s="351" t="s">
        <v>294</v>
      </c>
      <c r="C39" s="570">
        <v>6197</v>
      </c>
      <c r="D39" s="571"/>
    </row>
    <row r="40" spans="1:4" ht="16.5" thickBot="1" x14ac:dyDescent="0.25">
      <c r="A40" s="587"/>
      <c r="B40" s="351" t="s">
        <v>295</v>
      </c>
      <c r="C40" s="570">
        <v>5300</v>
      </c>
      <c r="D40" s="571"/>
    </row>
    <row r="41" spans="1:4" ht="16.5" thickBot="1" x14ac:dyDescent="0.25">
      <c r="A41" s="587"/>
      <c r="B41" s="351" t="s">
        <v>296</v>
      </c>
      <c r="C41" s="570">
        <v>5272</v>
      </c>
      <c r="D41" s="571"/>
    </row>
    <row r="42" spans="1:4" ht="16.5" thickBot="1" x14ac:dyDescent="0.25">
      <c r="A42" s="586"/>
      <c r="B42" s="351" t="s">
        <v>297</v>
      </c>
      <c r="C42" s="570">
        <v>4431</v>
      </c>
      <c r="D42" s="571"/>
    </row>
    <row r="44" spans="1:4" ht="15.75" x14ac:dyDescent="0.2">
      <c r="A44" s="339" t="s">
        <v>322</v>
      </c>
    </row>
    <row r="45" spans="1:4" ht="56.25" customHeight="1" x14ac:dyDescent="0.2">
      <c r="A45" s="545" t="s">
        <v>323</v>
      </c>
      <c r="B45" s="545"/>
      <c r="C45" s="545"/>
      <c r="D45" s="545"/>
    </row>
    <row r="46" spans="1:4" ht="66" customHeight="1" x14ac:dyDescent="0.25">
      <c r="A46" s="544" t="s">
        <v>324</v>
      </c>
      <c r="B46" s="544"/>
      <c r="C46" s="544"/>
      <c r="D46" s="544"/>
    </row>
  </sheetData>
  <mergeCells count="36">
    <mergeCell ref="C28:D28"/>
    <mergeCell ref="B12:B13"/>
    <mergeCell ref="C12:C13"/>
    <mergeCell ref="D12:D13"/>
    <mergeCell ref="A14:A15"/>
    <mergeCell ref="A18:A42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0:D30"/>
    <mergeCell ref="C31:D31"/>
    <mergeCell ref="C32:D32"/>
    <mergeCell ref="C33:D33"/>
    <mergeCell ref="C34:D34"/>
    <mergeCell ref="A46:D46"/>
    <mergeCell ref="A45:D45"/>
    <mergeCell ref="C41:D41"/>
    <mergeCell ref="C42:D42"/>
    <mergeCell ref="A2:D2"/>
    <mergeCell ref="A8:B8"/>
    <mergeCell ref="A7:B7"/>
    <mergeCell ref="A6:B6"/>
    <mergeCell ref="A5:B5"/>
    <mergeCell ref="C35:D35"/>
    <mergeCell ref="C36:D36"/>
    <mergeCell ref="C37:D37"/>
    <mergeCell ref="C38:D38"/>
    <mergeCell ref="C39:D39"/>
    <mergeCell ref="C40:D40"/>
    <mergeCell ref="C29:D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9"/>
  <sheetViews>
    <sheetView view="pageBreakPreview" zoomScale="85" zoomScaleNormal="100" workbookViewId="0">
      <selection activeCell="H12" sqref="H12:I12"/>
    </sheetView>
  </sheetViews>
  <sheetFormatPr defaultRowHeight="15.75" x14ac:dyDescent="0.25"/>
  <cols>
    <col min="1" max="1" width="5.28515625" style="2" customWidth="1"/>
    <col min="2" max="2" width="44.7109375" style="2" customWidth="1"/>
    <col min="3" max="3" width="15.7109375" style="2" customWidth="1"/>
    <col min="4" max="7" width="16.5703125" style="37" hidden="1" customWidth="1"/>
    <col min="8" max="11" width="16.5703125" style="2" customWidth="1"/>
    <col min="12" max="12" width="43.42578125" style="2" customWidth="1"/>
    <col min="13" max="16384" width="9.140625" style="2"/>
  </cols>
  <sheetData>
    <row r="1" spans="1:12" x14ac:dyDescent="0.25">
      <c r="A1" s="403" t="s">
        <v>49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12" ht="7.5" customHeight="1" thickBot="1" x14ac:dyDescent="0.3"/>
    <row r="3" spans="1:12" ht="19.5" customHeight="1" thickBot="1" x14ac:dyDescent="0.3">
      <c r="A3" s="588" t="s">
        <v>0</v>
      </c>
      <c r="B3" s="590" t="s">
        <v>1</v>
      </c>
      <c r="C3" s="588" t="s">
        <v>2</v>
      </c>
      <c r="D3" s="592" t="s">
        <v>40</v>
      </c>
      <c r="E3" s="593"/>
      <c r="F3" s="594" t="s">
        <v>41</v>
      </c>
      <c r="G3" s="595"/>
      <c r="H3" s="596" t="s">
        <v>56</v>
      </c>
      <c r="I3" s="597"/>
      <c r="J3" s="598" t="s">
        <v>57</v>
      </c>
      <c r="K3" s="599"/>
      <c r="L3" s="600" t="s">
        <v>3</v>
      </c>
    </row>
    <row r="4" spans="1:12" ht="19.5" customHeight="1" thickBot="1" x14ac:dyDescent="0.3">
      <c r="A4" s="589"/>
      <c r="B4" s="591"/>
      <c r="C4" s="589"/>
      <c r="D4" s="38" t="s">
        <v>42</v>
      </c>
      <c r="E4" s="39" t="s">
        <v>43</v>
      </c>
      <c r="F4" s="40" t="s">
        <v>42</v>
      </c>
      <c r="G4" s="41" t="s">
        <v>43</v>
      </c>
      <c r="H4" s="26" t="s">
        <v>42</v>
      </c>
      <c r="I4" s="21" t="s">
        <v>43</v>
      </c>
      <c r="J4" s="3" t="s">
        <v>42</v>
      </c>
      <c r="K4" s="4" t="s">
        <v>43</v>
      </c>
      <c r="L4" s="601"/>
    </row>
    <row r="5" spans="1:12" ht="21.75" customHeight="1" x14ac:dyDescent="0.25">
      <c r="A5" s="62">
        <v>1</v>
      </c>
      <c r="B5" s="28" t="s">
        <v>47</v>
      </c>
      <c r="C5" s="9"/>
      <c r="D5" s="63"/>
      <c r="E5" s="64"/>
      <c r="F5" s="65"/>
      <c r="G5" s="66"/>
      <c r="H5" s="67"/>
      <c r="I5" s="68"/>
      <c r="J5" s="69"/>
      <c r="K5" s="70"/>
      <c r="L5" s="370" t="s">
        <v>50</v>
      </c>
    </row>
    <row r="6" spans="1:12" ht="21.75" customHeight="1" x14ac:dyDescent="0.25">
      <c r="A6" s="55" t="s">
        <v>4</v>
      </c>
      <c r="B6" s="56" t="s">
        <v>5</v>
      </c>
      <c r="C6" s="57" t="s">
        <v>6</v>
      </c>
      <c r="D6" s="58">
        <v>182016.6</v>
      </c>
      <c r="E6" s="58">
        <v>182016.6</v>
      </c>
      <c r="F6" s="59">
        <f>D6*1.18</f>
        <v>214779.58799999999</v>
      </c>
      <c r="G6" s="60">
        <f>E6*1.18</f>
        <v>214779.58799999999</v>
      </c>
      <c r="H6" s="61">
        <v>424.73525000000001</v>
      </c>
      <c r="I6" s="61">
        <v>424.73525000000001</v>
      </c>
      <c r="J6" s="97">
        <f t="shared" ref="J6:K8" si="0">H6*1.18</f>
        <v>501.18759499999999</v>
      </c>
      <c r="K6" s="98">
        <f t="shared" si="0"/>
        <v>501.18759499999999</v>
      </c>
      <c r="L6" s="385"/>
    </row>
    <row r="7" spans="1:12" ht="21.75" customHeight="1" x14ac:dyDescent="0.25">
      <c r="A7" s="5" t="s">
        <v>7</v>
      </c>
      <c r="B7" s="22" t="s">
        <v>8</v>
      </c>
      <c r="C7" s="6" t="s">
        <v>9</v>
      </c>
      <c r="D7" s="90">
        <v>17.37</v>
      </c>
      <c r="E7" s="91">
        <v>32.619999999999997</v>
      </c>
      <c r="F7" s="92">
        <f t="shared" ref="F7:G10" si="1">D7*1.18</f>
        <v>20.496600000000001</v>
      </c>
      <c r="G7" s="93">
        <f t="shared" si="1"/>
        <v>38.491599999999998</v>
      </c>
      <c r="H7" s="74">
        <v>19.82</v>
      </c>
      <c r="I7" s="75">
        <v>18.670000000000002</v>
      </c>
      <c r="J7" s="76">
        <f t="shared" si="0"/>
        <v>23.387599999999999</v>
      </c>
      <c r="K7" s="77">
        <f t="shared" si="0"/>
        <v>22.0306</v>
      </c>
      <c r="L7" s="385"/>
    </row>
    <row r="8" spans="1:12" ht="21.75" customHeight="1" x14ac:dyDescent="0.25">
      <c r="A8" s="5" t="s">
        <v>10</v>
      </c>
      <c r="B8" s="22" t="s">
        <v>11</v>
      </c>
      <c r="C8" s="6" t="s">
        <v>9</v>
      </c>
      <c r="D8" s="90">
        <v>312.83</v>
      </c>
      <c r="E8" s="91">
        <v>359.5</v>
      </c>
      <c r="F8" s="92">
        <f t="shared" si="1"/>
        <v>369.13939999999997</v>
      </c>
      <c r="G8" s="93">
        <f t="shared" si="1"/>
        <v>424.21</v>
      </c>
      <c r="H8" s="74">
        <v>776.85</v>
      </c>
      <c r="I8" s="75">
        <v>774.47</v>
      </c>
      <c r="J8" s="76">
        <f t="shared" si="0"/>
        <v>916.68299999999999</v>
      </c>
      <c r="K8" s="77">
        <f t="shared" si="0"/>
        <v>913.87459999999999</v>
      </c>
      <c r="L8" s="385"/>
    </row>
    <row r="9" spans="1:12" ht="21.75" customHeight="1" x14ac:dyDescent="0.25">
      <c r="A9" s="5" t="s">
        <v>12</v>
      </c>
      <c r="B9" s="22" t="s">
        <v>44</v>
      </c>
      <c r="C9" s="6" t="s">
        <v>13</v>
      </c>
      <c r="D9" s="42">
        <v>33.986699999999999</v>
      </c>
      <c r="E9" s="42">
        <f>(37.96+38.01+37.7+37.7+38+37.86)/6</f>
        <v>37.87166666666667</v>
      </c>
      <c r="F9" s="43">
        <f>D9</f>
        <v>33.986699999999999</v>
      </c>
      <c r="G9" s="93">
        <f>E9</f>
        <v>37.87166666666667</v>
      </c>
      <c r="H9" s="490">
        <v>44.98</v>
      </c>
      <c r="I9" s="492"/>
      <c r="J9" s="401">
        <f>H9</f>
        <v>44.98</v>
      </c>
      <c r="K9" s="402"/>
      <c r="L9" s="385"/>
    </row>
    <row r="10" spans="1:12" ht="21.75" customHeight="1" thickBot="1" x14ac:dyDescent="0.3">
      <c r="A10" s="7" t="s">
        <v>14</v>
      </c>
      <c r="B10" s="23" t="s">
        <v>15</v>
      </c>
      <c r="C10" s="8" t="s">
        <v>16</v>
      </c>
      <c r="D10" s="94">
        <f>D6*D9*6/1000</f>
        <v>37116.861475319994</v>
      </c>
      <c r="E10" s="95">
        <f>E6*E9*6/1000</f>
        <v>41359.632018000004</v>
      </c>
      <c r="F10" s="84">
        <f t="shared" si="1"/>
        <v>43797.896540877591</v>
      </c>
      <c r="G10" s="85">
        <f t="shared" si="1"/>
        <v>48804.365781240005</v>
      </c>
      <c r="H10" s="78">
        <v>114622.45</v>
      </c>
      <c r="I10" s="79">
        <f>H10</f>
        <v>114622.45</v>
      </c>
      <c r="J10" s="82">
        <f>H10*1.18</f>
        <v>135254.49099999998</v>
      </c>
      <c r="K10" s="83">
        <f>I10*1.18</f>
        <v>135254.49099999998</v>
      </c>
      <c r="L10" s="371"/>
    </row>
    <row r="11" spans="1:12" ht="37.5" customHeight="1" x14ac:dyDescent="0.25">
      <c r="A11" s="9">
        <v>2</v>
      </c>
      <c r="B11" s="28" t="s">
        <v>17</v>
      </c>
      <c r="C11" s="9" t="s">
        <v>18</v>
      </c>
      <c r="D11" s="44">
        <v>1436.29</v>
      </c>
      <c r="E11" s="45">
        <v>1454.68</v>
      </c>
      <c r="F11" s="87">
        <f>F13+F14</f>
        <v>1694.8221999999998</v>
      </c>
      <c r="G11" s="87">
        <f>G13+G14</f>
        <v>1716.5223999999998</v>
      </c>
      <c r="H11" s="30">
        <v>1635.09</v>
      </c>
      <c r="I11" s="30">
        <v>1664.51</v>
      </c>
      <c r="J11" s="72">
        <f>H11*1.18</f>
        <v>1929.4061999999999</v>
      </c>
      <c r="K11" s="54">
        <f>I11*1.18</f>
        <v>1964.1217999999999</v>
      </c>
      <c r="L11" s="10" t="s">
        <v>51</v>
      </c>
    </row>
    <row r="12" spans="1:12" s="1" customFormat="1" ht="12" customHeight="1" x14ac:dyDescent="0.25">
      <c r="A12" s="17"/>
      <c r="B12" s="24" t="s">
        <v>24</v>
      </c>
      <c r="C12" s="18"/>
      <c r="D12" s="602"/>
      <c r="E12" s="603"/>
      <c r="F12" s="604"/>
      <c r="G12" s="605"/>
      <c r="H12" s="606"/>
      <c r="I12" s="607"/>
      <c r="J12" s="608"/>
      <c r="K12" s="609"/>
      <c r="L12" s="19"/>
    </row>
    <row r="13" spans="1:12" ht="37.5" customHeight="1" x14ac:dyDescent="0.25">
      <c r="A13" s="6" t="s">
        <v>19</v>
      </c>
      <c r="B13" s="22" t="s">
        <v>38</v>
      </c>
      <c r="C13" s="6" t="s">
        <v>18</v>
      </c>
      <c r="D13" s="46">
        <v>699.3</v>
      </c>
      <c r="E13" s="91">
        <v>769.23</v>
      </c>
      <c r="F13" s="92">
        <f t="shared" ref="F13:G15" si="2">D13*1.18</f>
        <v>825.17399999999986</v>
      </c>
      <c r="G13" s="93">
        <f t="shared" si="2"/>
        <v>907.69139999999993</v>
      </c>
      <c r="H13" s="75">
        <v>873.75</v>
      </c>
      <c r="I13" s="75">
        <v>913.17</v>
      </c>
      <c r="J13" s="76">
        <f t="shared" ref="J13:K16" si="3">H13*1.18</f>
        <v>1031.0249999999999</v>
      </c>
      <c r="K13" s="77">
        <f t="shared" si="3"/>
        <v>1077.5405999999998</v>
      </c>
      <c r="L13" s="11" t="s">
        <v>52</v>
      </c>
    </row>
    <row r="14" spans="1:12" ht="19.5" customHeight="1" x14ac:dyDescent="0.25">
      <c r="A14" s="6" t="s">
        <v>20</v>
      </c>
      <c r="B14" s="22" t="s">
        <v>21</v>
      </c>
      <c r="C14" s="6" t="s">
        <v>18</v>
      </c>
      <c r="D14" s="46">
        <f>D11-D13</f>
        <v>736.99</v>
      </c>
      <c r="E14" s="91">
        <f>E11-E13</f>
        <v>685.45</v>
      </c>
      <c r="F14" s="92">
        <f t="shared" si="2"/>
        <v>869.64819999999997</v>
      </c>
      <c r="G14" s="93">
        <f t="shared" si="2"/>
        <v>808.83100000000002</v>
      </c>
      <c r="H14" s="52">
        <f>H11-H13</f>
        <v>761.33999999999992</v>
      </c>
      <c r="I14" s="77">
        <f>I11-I13</f>
        <v>751.34</v>
      </c>
      <c r="J14" s="76">
        <f t="shared" si="3"/>
        <v>898.38119999999981</v>
      </c>
      <c r="K14" s="77">
        <f t="shared" si="3"/>
        <v>886.58119999999997</v>
      </c>
      <c r="L14" s="12"/>
    </row>
    <row r="15" spans="1:12" ht="37.5" customHeight="1" thickBot="1" x14ac:dyDescent="0.3">
      <c r="A15" s="13" t="s">
        <v>36</v>
      </c>
      <c r="B15" s="25" t="s">
        <v>39</v>
      </c>
      <c r="C15" s="13" t="s">
        <v>18</v>
      </c>
      <c r="D15" s="46">
        <v>1077.1199999999999</v>
      </c>
      <c r="E15" s="91">
        <v>1184.83</v>
      </c>
      <c r="F15" s="92">
        <f t="shared" si="2"/>
        <v>1271.0015999999998</v>
      </c>
      <c r="G15" s="93">
        <f t="shared" si="2"/>
        <v>1398.0993999999998</v>
      </c>
      <c r="H15" s="100">
        <v>1345.99</v>
      </c>
      <c r="I15" s="100">
        <v>1406.56</v>
      </c>
      <c r="J15" s="76">
        <f t="shared" si="3"/>
        <v>1588.2682</v>
      </c>
      <c r="K15" s="77">
        <f t="shared" si="3"/>
        <v>1659.7407999999998</v>
      </c>
      <c r="L15" s="14" t="s">
        <v>53</v>
      </c>
    </row>
    <row r="16" spans="1:12" ht="37.5" customHeight="1" x14ac:dyDescent="0.25">
      <c r="A16" s="9">
        <v>3</v>
      </c>
      <c r="B16" s="28" t="s">
        <v>22</v>
      </c>
      <c r="C16" s="9" t="s">
        <v>23</v>
      </c>
      <c r="D16" s="433">
        <v>35.06</v>
      </c>
      <c r="E16" s="434"/>
      <c r="F16" s="451">
        <f>D16*1.18</f>
        <v>41.370800000000003</v>
      </c>
      <c r="G16" s="452"/>
      <c r="H16" s="80">
        <v>36.36</v>
      </c>
      <c r="I16" s="73">
        <v>38.01</v>
      </c>
      <c r="J16" s="54">
        <f t="shared" si="3"/>
        <v>42.904799999999994</v>
      </c>
      <c r="K16" s="29">
        <f t="shared" si="3"/>
        <v>44.851799999999997</v>
      </c>
      <c r="L16" s="10" t="s">
        <v>54</v>
      </c>
    </row>
    <row r="17" spans="1:12" s="1" customFormat="1" ht="12" customHeight="1" x14ac:dyDescent="0.25">
      <c r="A17" s="17"/>
      <c r="B17" s="24" t="s">
        <v>24</v>
      </c>
      <c r="C17" s="18"/>
      <c r="D17" s="602"/>
      <c r="E17" s="603"/>
      <c r="F17" s="604"/>
      <c r="G17" s="610"/>
      <c r="H17" s="102"/>
      <c r="I17" s="104"/>
      <c r="J17" s="101"/>
      <c r="K17" s="53"/>
      <c r="L17" s="19"/>
    </row>
    <row r="18" spans="1:12" ht="37.5" customHeight="1" x14ac:dyDescent="0.25">
      <c r="A18" s="6" t="s">
        <v>25</v>
      </c>
      <c r="B18" s="22" t="s">
        <v>46</v>
      </c>
      <c r="C18" s="6" t="s">
        <v>23</v>
      </c>
      <c r="D18" s="611">
        <v>25.11</v>
      </c>
      <c r="E18" s="612"/>
      <c r="F18" s="613">
        <f>D18*1.18</f>
        <v>29.629799999999999</v>
      </c>
      <c r="G18" s="612"/>
      <c r="H18" s="88">
        <v>26.25</v>
      </c>
      <c r="I18" s="77"/>
      <c r="J18" s="74">
        <f>H18*1.18</f>
        <v>30.974999999999998</v>
      </c>
      <c r="K18" s="89">
        <f>I18*1.18</f>
        <v>0</v>
      </c>
      <c r="L18" s="11" t="str">
        <f>L16</f>
        <v>Постановление Комитета РТ по тарифам     №10-40/кс от 28 ноября 2014г.</v>
      </c>
    </row>
    <row r="19" spans="1:12" ht="16.5" thickBot="1" x14ac:dyDescent="0.3">
      <c r="A19" s="8" t="s">
        <v>26</v>
      </c>
      <c r="B19" s="23" t="s">
        <v>21</v>
      </c>
      <c r="C19" s="8" t="s">
        <v>23</v>
      </c>
      <c r="D19" s="614">
        <f>D16-D18</f>
        <v>9.9500000000000028</v>
      </c>
      <c r="E19" s="615"/>
      <c r="F19" s="616">
        <f>F16-F18</f>
        <v>11.741000000000003</v>
      </c>
      <c r="G19" s="615"/>
      <c r="H19" s="103">
        <f>H16-H18</f>
        <v>10.11</v>
      </c>
      <c r="I19" s="105"/>
      <c r="J19" s="78">
        <f>J16-J18</f>
        <v>11.929799999999997</v>
      </c>
      <c r="K19" s="96">
        <f>K16-K18</f>
        <v>44.851799999999997</v>
      </c>
      <c r="L19" s="15"/>
    </row>
    <row r="20" spans="1:12" ht="37.5" customHeight="1" x14ac:dyDescent="0.25">
      <c r="A20" s="9">
        <v>4</v>
      </c>
      <c r="B20" s="28" t="s">
        <v>27</v>
      </c>
      <c r="C20" s="9" t="s">
        <v>23</v>
      </c>
      <c r="D20" s="433">
        <v>50.06</v>
      </c>
      <c r="E20" s="434"/>
      <c r="F20" s="435">
        <f>D20*1.18</f>
        <v>59.070799999999998</v>
      </c>
      <c r="G20" s="434"/>
      <c r="H20" s="80">
        <v>50.47</v>
      </c>
      <c r="I20" s="81">
        <v>51.29</v>
      </c>
      <c r="J20" s="71">
        <f>H20*1.18</f>
        <v>59.554599999999994</v>
      </c>
      <c r="K20" s="99">
        <f>I20*1.18</f>
        <v>60.522199999999998</v>
      </c>
      <c r="L20" s="10" t="str">
        <f>L16</f>
        <v>Постановление Комитета РТ по тарифам     №10-40/кс от 28 ноября 2014г.</v>
      </c>
    </row>
    <row r="21" spans="1:12" s="1" customFormat="1" ht="12" customHeight="1" x14ac:dyDescent="0.25">
      <c r="A21" s="17"/>
      <c r="B21" s="24" t="s">
        <v>24</v>
      </c>
      <c r="C21" s="18"/>
      <c r="D21" s="602"/>
      <c r="E21" s="603"/>
      <c r="F21" s="604"/>
      <c r="G21" s="610"/>
      <c r="H21" s="35"/>
      <c r="I21" s="36"/>
      <c r="J21" s="617"/>
      <c r="K21" s="609"/>
      <c r="L21" s="19"/>
    </row>
    <row r="22" spans="1:12" ht="37.5" customHeight="1" x14ac:dyDescent="0.25">
      <c r="A22" s="6" t="s">
        <v>28</v>
      </c>
      <c r="B22" s="22" t="s">
        <v>45</v>
      </c>
      <c r="C22" s="6" t="s">
        <v>23</v>
      </c>
      <c r="D22" s="90">
        <v>17.7</v>
      </c>
      <c r="E22" s="91">
        <v>19</v>
      </c>
      <c r="F22" s="92">
        <f>D22*1.18</f>
        <v>20.885999999999999</v>
      </c>
      <c r="G22" s="91">
        <f>E22*1.18</f>
        <v>22.419999999999998</v>
      </c>
      <c r="H22" s="88">
        <v>19.98</v>
      </c>
      <c r="I22" s="77"/>
      <c r="J22" s="74">
        <f>H22*1.18</f>
        <v>23.5764</v>
      </c>
      <c r="K22" s="77">
        <f>I22*1.18</f>
        <v>0</v>
      </c>
      <c r="L22" s="11" t="str">
        <f>L16</f>
        <v>Постановление Комитета РТ по тарифам     №10-40/кс от 28 ноября 2014г.</v>
      </c>
    </row>
    <row r="23" spans="1:12" ht="19.5" customHeight="1" x14ac:dyDescent="0.25">
      <c r="A23" s="6" t="s">
        <v>29</v>
      </c>
      <c r="B23" s="22" t="s">
        <v>21</v>
      </c>
      <c r="C23" s="6" t="s">
        <v>23</v>
      </c>
      <c r="D23" s="90">
        <f>D20-D22</f>
        <v>32.36</v>
      </c>
      <c r="E23" s="91">
        <f>D20-E22</f>
        <v>31.060000000000002</v>
      </c>
      <c r="F23" s="92">
        <f>D23*1.18</f>
        <v>38.184799999999996</v>
      </c>
      <c r="G23" s="91">
        <f>E23*1.18</f>
        <v>36.650800000000004</v>
      </c>
      <c r="H23" s="76">
        <f>H20-H22</f>
        <v>30.49</v>
      </c>
      <c r="I23" s="77"/>
      <c r="J23" s="74">
        <f>H23*1.18</f>
        <v>35.978199999999994</v>
      </c>
      <c r="K23" s="77">
        <f>I23*1.18</f>
        <v>0</v>
      </c>
      <c r="L23" s="12"/>
    </row>
    <row r="24" spans="1:12" s="16" customFormat="1" ht="37.5" customHeight="1" thickBot="1" x14ac:dyDescent="0.3">
      <c r="A24" s="13" t="s">
        <v>37</v>
      </c>
      <c r="B24" s="25" t="s">
        <v>35</v>
      </c>
      <c r="C24" s="13" t="s">
        <v>23</v>
      </c>
      <c r="D24" s="614">
        <v>53.09</v>
      </c>
      <c r="E24" s="615"/>
      <c r="F24" s="618">
        <f>D24*1.18</f>
        <v>62.6462</v>
      </c>
      <c r="G24" s="619"/>
      <c r="H24" s="395">
        <v>53.09</v>
      </c>
      <c r="I24" s="396"/>
      <c r="J24" s="620">
        <f>H24*1.18</f>
        <v>62.6462</v>
      </c>
      <c r="K24" s="621"/>
      <c r="L24" s="11" t="str">
        <f>L16</f>
        <v>Постановление Комитета РТ по тарифам     №10-40/кс от 28 ноября 2014г.</v>
      </c>
    </row>
    <row r="25" spans="1:12" ht="19.5" customHeight="1" x14ac:dyDescent="0.25">
      <c r="A25" s="9">
        <v>5</v>
      </c>
      <c r="B25" s="28" t="s">
        <v>31</v>
      </c>
      <c r="C25" s="9" t="s">
        <v>23</v>
      </c>
      <c r="D25" s="86">
        <v>32.06</v>
      </c>
      <c r="E25" s="47">
        <f>25.74</f>
        <v>25.74</v>
      </c>
      <c r="F25" s="86">
        <f>D25*1.18</f>
        <v>37.830800000000004</v>
      </c>
      <c r="G25" s="47">
        <f>G27+G28</f>
        <v>30.373199999999997</v>
      </c>
      <c r="H25" s="624">
        <v>25.23</v>
      </c>
      <c r="I25" s="625"/>
      <c r="J25" s="624">
        <f>H25*1.18</f>
        <v>29.7714</v>
      </c>
      <c r="K25" s="625"/>
      <c r="L25" s="370" t="str">
        <f>L16</f>
        <v>Постановление Комитета РТ по тарифам     №10-40/кс от 28 ноября 2014г.</v>
      </c>
    </row>
    <row r="26" spans="1:12" s="1" customFormat="1" ht="12" customHeight="1" x14ac:dyDescent="0.25">
      <c r="A26" s="17"/>
      <c r="B26" s="24" t="s">
        <v>24</v>
      </c>
      <c r="C26" s="18"/>
      <c r="D26" s="602"/>
      <c r="E26" s="603"/>
      <c r="F26" s="602"/>
      <c r="G26" s="603"/>
      <c r="H26" s="622"/>
      <c r="I26" s="623"/>
      <c r="J26" s="622"/>
      <c r="K26" s="623"/>
      <c r="L26" s="385"/>
    </row>
    <row r="27" spans="1:12" ht="19.5" customHeight="1" x14ac:dyDescent="0.25">
      <c r="A27" s="6" t="s">
        <v>32</v>
      </c>
      <c r="B27" s="22" t="s">
        <v>33</v>
      </c>
      <c r="C27" s="6" t="s">
        <v>23</v>
      </c>
      <c r="D27" s="90">
        <f>D25-D28</f>
        <v>8.0400000000000027</v>
      </c>
      <c r="E27" s="91">
        <f>E25-E28</f>
        <v>10.319999999999999</v>
      </c>
      <c r="F27" s="92">
        <f t="shared" ref="F27:G29" si="4">D27*1.18</f>
        <v>9.4872000000000032</v>
      </c>
      <c r="G27" s="93">
        <f t="shared" si="4"/>
        <v>12.177599999999998</v>
      </c>
      <c r="H27" s="401">
        <f>H25-H28</f>
        <v>11.39</v>
      </c>
      <c r="I27" s="402"/>
      <c r="J27" s="76">
        <f t="shared" ref="J27:K29" si="5">H27*1.18</f>
        <v>13.440200000000001</v>
      </c>
      <c r="K27" s="77">
        <f t="shared" si="5"/>
        <v>0</v>
      </c>
      <c r="L27" s="385"/>
    </row>
    <row r="28" spans="1:12" ht="19.5" customHeight="1" thickBot="1" x14ac:dyDescent="0.3">
      <c r="A28" s="8" t="s">
        <v>34</v>
      </c>
      <c r="B28" s="23" t="s">
        <v>30</v>
      </c>
      <c r="C28" s="8" t="s">
        <v>23</v>
      </c>
      <c r="D28" s="90">
        <v>24.02</v>
      </c>
      <c r="E28" s="91">
        <v>15.42</v>
      </c>
      <c r="F28" s="92">
        <f t="shared" si="4"/>
        <v>28.343599999999999</v>
      </c>
      <c r="G28" s="93">
        <f t="shared" si="4"/>
        <v>18.195599999999999</v>
      </c>
      <c r="H28" s="399">
        <v>13.84</v>
      </c>
      <c r="I28" s="400"/>
      <c r="J28" s="76">
        <f t="shared" si="5"/>
        <v>16.331199999999999</v>
      </c>
      <c r="K28" s="77">
        <f t="shared" si="5"/>
        <v>0</v>
      </c>
      <c r="L28" s="371"/>
    </row>
    <row r="29" spans="1:12" ht="37.5" customHeight="1" thickBot="1" x14ac:dyDescent="0.3">
      <c r="A29" s="20">
        <v>6</v>
      </c>
      <c r="B29" s="31" t="s">
        <v>48</v>
      </c>
      <c r="C29" s="20" t="s">
        <v>23</v>
      </c>
      <c r="D29" s="48">
        <v>141.08000000000001</v>
      </c>
      <c r="E29" s="49">
        <v>161.99</v>
      </c>
      <c r="F29" s="50">
        <f t="shared" si="4"/>
        <v>166.4744</v>
      </c>
      <c r="G29" s="51">
        <f t="shared" si="4"/>
        <v>191.1482</v>
      </c>
      <c r="H29" s="32">
        <v>161.99</v>
      </c>
      <c r="I29" s="32">
        <v>170.05</v>
      </c>
      <c r="J29" s="33">
        <f t="shared" si="5"/>
        <v>191.1482</v>
      </c>
      <c r="K29" s="34">
        <f t="shared" si="5"/>
        <v>200.65899999999999</v>
      </c>
      <c r="L29" s="27" t="s">
        <v>55</v>
      </c>
    </row>
  </sheetData>
  <mergeCells count="42">
    <mergeCell ref="L25:L28"/>
    <mergeCell ref="D26:E26"/>
    <mergeCell ref="F26:G26"/>
    <mergeCell ref="H26:I26"/>
    <mergeCell ref="J26:K26"/>
    <mergeCell ref="H27:I27"/>
    <mergeCell ref="H28:I28"/>
    <mergeCell ref="H25:I25"/>
    <mergeCell ref="J25:K25"/>
    <mergeCell ref="J21:K21"/>
    <mergeCell ref="D24:E24"/>
    <mergeCell ref="F24:G24"/>
    <mergeCell ref="H24:I24"/>
    <mergeCell ref="J24:K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L5:L10"/>
    <mergeCell ref="H9:I9"/>
    <mergeCell ref="J9:K9"/>
    <mergeCell ref="D12:E12"/>
    <mergeCell ref="F12:G12"/>
    <mergeCell ref="H12:I12"/>
    <mergeCell ref="J12:K12"/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6" right="0.15748031496062992" top="0.45" bottom="0.19685039370078741" header="0.15748031496062992" footer="0.19685039370078741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9"/>
  <sheetViews>
    <sheetView view="pageBreakPreview" zoomScale="85" zoomScaleNormal="100" workbookViewId="0">
      <selection activeCell="K11" sqref="K11"/>
    </sheetView>
  </sheetViews>
  <sheetFormatPr defaultRowHeight="15.75" x14ac:dyDescent="0.25"/>
  <cols>
    <col min="1" max="1" width="5.28515625" style="2" customWidth="1"/>
    <col min="2" max="2" width="44.7109375" style="2" customWidth="1"/>
    <col min="3" max="3" width="15.7109375" style="2" customWidth="1"/>
    <col min="4" max="7" width="16.5703125" style="37" hidden="1" customWidth="1"/>
    <col min="8" max="11" width="16.5703125" style="2" customWidth="1"/>
    <col min="12" max="12" width="43.42578125" style="2" customWidth="1"/>
    <col min="13" max="16384" width="9.140625" style="2"/>
  </cols>
  <sheetData>
    <row r="1" spans="1:12" x14ac:dyDescent="0.25">
      <c r="A1" s="403" t="s">
        <v>49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12" ht="7.5" customHeight="1" thickBot="1" x14ac:dyDescent="0.3"/>
    <row r="3" spans="1:12" ht="19.5" customHeight="1" thickBot="1" x14ac:dyDescent="0.3">
      <c r="A3" s="588" t="s">
        <v>0</v>
      </c>
      <c r="B3" s="590" t="s">
        <v>1</v>
      </c>
      <c r="C3" s="588" t="s">
        <v>2</v>
      </c>
      <c r="D3" s="592" t="s">
        <v>40</v>
      </c>
      <c r="E3" s="593"/>
      <c r="F3" s="594" t="s">
        <v>41</v>
      </c>
      <c r="G3" s="595"/>
      <c r="H3" s="596" t="s">
        <v>56</v>
      </c>
      <c r="I3" s="597"/>
      <c r="J3" s="598" t="s">
        <v>57</v>
      </c>
      <c r="K3" s="599"/>
      <c r="L3" s="600" t="s">
        <v>3</v>
      </c>
    </row>
    <row r="4" spans="1:12" ht="19.5" customHeight="1" thickBot="1" x14ac:dyDescent="0.3">
      <c r="A4" s="589"/>
      <c r="B4" s="591"/>
      <c r="C4" s="589"/>
      <c r="D4" s="38" t="s">
        <v>42</v>
      </c>
      <c r="E4" s="39" t="s">
        <v>43</v>
      </c>
      <c r="F4" s="40" t="s">
        <v>42</v>
      </c>
      <c r="G4" s="41" t="s">
        <v>43</v>
      </c>
      <c r="H4" s="26" t="s">
        <v>42</v>
      </c>
      <c r="I4" s="21" t="s">
        <v>43</v>
      </c>
      <c r="J4" s="3" t="s">
        <v>42</v>
      </c>
      <c r="K4" s="4" t="s">
        <v>43</v>
      </c>
      <c r="L4" s="601"/>
    </row>
    <row r="5" spans="1:12" ht="21.75" customHeight="1" x14ac:dyDescent="0.25">
      <c r="A5" s="62">
        <v>1</v>
      </c>
      <c r="B5" s="28" t="s">
        <v>47</v>
      </c>
      <c r="C5" s="9"/>
      <c r="D5" s="63"/>
      <c r="E5" s="64"/>
      <c r="F5" s="65"/>
      <c r="G5" s="66"/>
      <c r="H5" s="67"/>
      <c r="I5" s="68"/>
      <c r="J5" s="69"/>
      <c r="K5" s="70"/>
      <c r="L5" s="370" t="s">
        <v>50</v>
      </c>
    </row>
    <row r="6" spans="1:12" ht="21.75" customHeight="1" x14ac:dyDescent="0.25">
      <c r="A6" s="55" t="s">
        <v>4</v>
      </c>
      <c r="B6" s="56" t="s">
        <v>5</v>
      </c>
      <c r="C6" s="57" t="s">
        <v>6</v>
      </c>
      <c r="D6" s="58">
        <v>182016.6</v>
      </c>
      <c r="E6" s="58">
        <v>182016.6</v>
      </c>
      <c r="F6" s="59">
        <f>D6*1.18</f>
        <v>214779.58799999999</v>
      </c>
      <c r="G6" s="60">
        <f>E6*1.18</f>
        <v>214779.58799999999</v>
      </c>
      <c r="H6" s="61">
        <v>424.73525000000001</v>
      </c>
      <c r="I6" s="61">
        <v>424.73525000000001</v>
      </c>
      <c r="J6" s="97">
        <f t="shared" ref="J6:K8" si="0">H6*1.18</f>
        <v>501.18759499999999</v>
      </c>
      <c r="K6" s="98">
        <f t="shared" si="0"/>
        <v>501.18759499999999</v>
      </c>
      <c r="L6" s="385"/>
    </row>
    <row r="7" spans="1:12" ht="21.75" customHeight="1" x14ac:dyDescent="0.25">
      <c r="A7" s="5" t="s">
        <v>7</v>
      </c>
      <c r="B7" s="22" t="s">
        <v>8</v>
      </c>
      <c r="C7" s="6" t="s">
        <v>9</v>
      </c>
      <c r="D7" s="90">
        <v>17.37</v>
      </c>
      <c r="E7" s="91">
        <v>32.619999999999997</v>
      </c>
      <c r="F7" s="92">
        <f t="shared" ref="F7:G10" si="1">D7*1.18</f>
        <v>20.496600000000001</v>
      </c>
      <c r="G7" s="93">
        <f t="shared" si="1"/>
        <v>38.491599999999998</v>
      </c>
      <c r="H7" s="74">
        <v>19.82</v>
      </c>
      <c r="I7" s="75">
        <v>18.670000000000002</v>
      </c>
      <c r="J7" s="76">
        <f t="shared" si="0"/>
        <v>23.387599999999999</v>
      </c>
      <c r="K7" s="77">
        <f t="shared" si="0"/>
        <v>22.0306</v>
      </c>
      <c r="L7" s="385"/>
    </row>
    <row r="8" spans="1:12" ht="21.75" customHeight="1" x14ac:dyDescent="0.25">
      <c r="A8" s="5" t="s">
        <v>10</v>
      </c>
      <c r="B8" s="22" t="s">
        <v>11</v>
      </c>
      <c r="C8" s="6" t="s">
        <v>9</v>
      </c>
      <c r="D8" s="90">
        <v>312.83</v>
      </c>
      <c r="E8" s="91">
        <v>359.5</v>
      </c>
      <c r="F8" s="92">
        <f t="shared" si="1"/>
        <v>369.13939999999997</v>
      </c>
      <c r="G8" s="93">
        <f t="shared" si="1"/>
        <v>424.21</v>
      </c>
      <c r="H8" s="74">
        <v>776.85</v>
      </c>
      <c r="I8" s="75">
        <v>774.47</v>
      </c>
      <c r="J8" s="76">
        <f t="shared" si="0"/>
        <v>916.68299999999999</v>
      </c>
      <c r="K8" s="77">
        <f t="shared" si="0"/>
        <v>913.87459999999999</v>
      </c>
      <c r="L8" s="385"/>
    </row>
    <row r="9" spans="1:12" ht="21.75" customHeight="1" x14ac:dyDescent="0.25">
      <c r="A9" s="5" t="s">
        <v>12</v>
      </c>
      <c r="B9" s="22" t="s">
        <v>44</v>
      </c>
      <c r="C9" s="6" t="s">
        <v>13</v>
      </c>
      <c r="D9" s="42">
        <v>33.986699999999999</v>
      </c>
      <c r="E9" s="42">
        <f>(37.96+38.01+37.7+37.7+38+37.86)/6</f>
        <v>37.87166666666667</v>
      </c>
      <c r="F9" s="43">
        <f>D9</f>
        <v>33.986699999999999</v>
      </c>
      <c r="G9" s="93">
        <f>E9</f>
        <v>37.87166666666667</v>
      </c>
      <c r="H9" s="490">
        <v>44.98</v>
      </c>
      <c r="I9" s="492"/>
      <c r="J9" s="401">
        <f>H9</f>
        <v>44.98</v>
      </c>
      <c r="K9" s="402"/>
      <c r="L9" s="385"/>
    </row>
    <row r="10" spans="1:12" ht="21.75" customHeight="1" thickBot="1" x14ac:dyDescent="0.3">
      <c r="A10" s="7" t="s">
        <v>14</v>
      </c>
      <c r="B10" s="23" t="s">
        <v>15</v>
      </c>
      <c r="C10" s="8" t="s">
        <v>16</v>
      </c>
      <c r="D10" s="94">
        <f>D6*D9*6/1000</f>
        <v>37116.861475319994</v>
      </c>
      <c r="E10" s="95">
        <f>E6*E9*6/1000</f>
        <v>41359.632018000004</v>
      </c>
      <c r="F10" s="84">
        <f t="shared" si="1"/>
        <v>43797.896540877591</v>
      </c>
      <c r="G10" s="85">
        <f t="shared" si="1"/>
        <v>48804.365781240005</v>
      </c>
      <c r="H10" s="78">
        <v>114622.45</v>
      </c>
      <c r="I10" s="79">
        <f>H10</f>
        <v>114622.45</v>
      </c>
      <c r="J10" s="82">
        <f>H10*1.18</f>
        <v>135254.49099999998</v>
      </c>
      <c r="K10" s="83">
        <f>I10*1.18</f>
        <v>135254.49099999998</v>
      </c>
      <c r="L10" s="371"/>
    </row>
    <row r="11" spans="1:12" ht="37.5" customHeight="1" x14ac:dyDescent="0.25">
      <c r="A11" s="9">
        <v>2</v>
      </c>
      <c r="B11" s="28" t="s">
        <v>17</v>
      </c>
      <c r="C11" s="9" t="s">
        <v>18</v>
      </c>
      <c r="D11" s="44">
        <v>1436.29</v>
      </c>
      <c r="E11" s="45">
        <v>1454.68</v>
      </c>
      <c r="F11" s="87">
        <f>F13+F14</f>
        <v>1694.8221999999998</v>
      </c>
      <c r="G11" s="87">
        <f>G13+G14</f>
        <v>1716.5223999999998</v>
      </c>
      <c r="H11" s="30">
        <v>1664.51</v>
      </c>
      <c r="I11" s="30">
        <v>1751.32</v>
      </c>
      <c r="J11" s="72">
        <f>H11*1.18</f>
        <v>1964.1217999999999</v>
      </c>
      <c r="K11" s="54">
        <f>I11*1.18</f>
        <v>2066.5575999999996</v>
      </c>
      <c r="L11" s="10" t="s">
        <v>51</v>
      </c>
    </row>
    <row r="12" spans="1:12" s="1" customFormat="1" ht="12" customHeight="1" x14ac:dyDescent="0.25">
      <c r="A12" s="17"/>
      <c r="B12" s="24" t="s">
        <v>24</v>
      </c>
      <c r="C12" s="18"/>
      <c r="D12" s="602"/>
      <c r="E12" s="603"/>
      <c r="F12" s="604"/>
      <c r="G12" s="605"/>
      <c r="H12" s="606"/>
      <c r="I12" s="607"/>
      <c r="J12" s="608"/>
      <c r="K12" s="609"/>
      <c r="L12" s="19"/>
    </row>
    <row r="13" spans="1:12" ht="37.5" customHeight="1" x14ac:dyDescent="0.25">
      <c r="A13" s="6" t="s">
        <v>19</v>
      </c>
      <c r="B13" s="22" t="s">
        <v>38</v>
      </c>
      <c r="C13" s="6" t="s">
        <v>18</v>
      </c>
      <c r="D13" s="46">
        <v>699.3</v>
      </c>
      <c r="E13" s="91">
        <v>769.23</v>
      </c>
      <c r="F13" s="92">
        <f t="shared" ref="F13:G15" si="2">D13*1.18</f>
        <v>825.17399999999986</v>
      </c>
      <c r="G13" s="93">
        <f t="shared" si="2"/>
        <v>907.69139999999993</v>
      </c>
      <c r="H13" s="75">
        <v>873.75</v>
      </c>
      <c r="I13" s="75">
        <v>913.17</v>
      </c>
      <c r="J13" s="76">
        <f t="shared" ref="J13:K16" si="3">H13*1.18</f>
        <v>1031.0249999999999</v>
      </c>
      <c r="K13" s="77">
        <f t="shared" si="3"/>
        <v>1077.5405999999998</v>
      </c>
      <c r="L13" s="11" t="s">
        <v>52</v>
      </c>
    </row>
    <row r="14" spans="1:12" ht="19.5" customHeight="1" x14ac:dyDescent="0.25">
      <c r="A14" s="6" t="s">
        <v>20</v>
      </c>
      <c r="B14" s="22" t="s">
        <v>21</v>
      </c>
      <c r="C14" s="6" t="s">
        <v>18</v>
      </c>
      <c r="D14" s="46">
        <f>D11-D13</f>
        <v>736.99</v>
      </c>
      <c r="E14" s="91">
        <f>E11-E13</f>
        <v>685.45</v>
      </c>
      <c r="F14" s="92">
        <f t="shared" si="2"/>
        <v>869.64819999999997</v>
      </c>
      <c r="G14" s="93">
        <f t="shared" si="2"/>
        <v>808.83100000000002</v>
      </c>
      <c r="H14" s="52">
        <f>H11-H13</f>
        <v>790.76</v>
      </c>
      <c r="I14" s="77">
        <f>I11-I13</f>
        <v>838.15</v>
      </c>
      <c r="J14" s="76">
        <f t="shared" si="3"/>
        <v>933.09679999999992</v>
      </c>
      <c r="K14" s="77">
        <f t="shared" si="3"/>
        <v>989.01699999999994</v>
      </c>
      <c r="L14" s="12"/>
    </row>
    <row r="15" spans="1:12" ht="37.5" customHeight="1" thickBot="1" x14ac:dyDescent="0.3">
      <c r="A15" s="13" t="s">
        <v>36</v>
      </c>
      <c r="B15" s="25" t="s">
        <v>39</v>
      </c>
      <c r="C15" s="13" t="s">
        <v>18</v>
      </c>
      <c r="D15" s="46">
        <v>1077.1199999999999</v>
      </c>
      <c r="E15" s="91">
        <v>1184.83</v>
      </c>
      <c r="F15" s="92">
        <f t="shared" si="2"/>
        <v>1271.0015999999998</v>
      </c>
      <c r="G15" s="93">
        <f t="shared" si="2"/>
        <v>1398.0993999999998</v>
      </c>
      <c r="H15" s="100">
        <v>1345.99</v>
      </c>
      <c r="I15" s="100">
        <v>1406.56</v>
      </c>
      <c r="J15" s="76">
        <f t="shared" si="3"/>
        <v>1588.2682</v>
      </c>
      <c r="K15" s="77">
        <f t="shared" si="3"/>
        <v>1659.7407999999998</v>
      </c>
      <c r="L15" s="14" t="s">
        <v>53</v>
      </c>
    </row>
    <row r="16" spans="1:12" ht="37.5" customHeight="1" x14ac:dyDescent="0.25">
      <c r="A16" s="9">
        <v>3</v>
      </c>
      <c r="B16" s="28" t="s">
        <v>22</v>
      </c>
      <c r="C16" s="9" t="s">
        <v>23</v>
      </c>
      <c r="D16" s="433">
        <v>35.06</v>
      </c>
      <c r="E16" s="434"/>
      <c r="F16" s="451">
        <f>D16*1.18</f>
        <v>41.370800000000003</v>
      </c>
      <c r="G16" s="452"/>
      <c r="H16" s="80">
        <v>36.36</v>
      </c>
      <c r="I16" s="73">
        <v>38.01</v>
      </c>
      <c r="J16" s="54">
        <f t="shared" si="3"/>
        <v>42.904799999999994</v>
      </c>
      <c r="K16" s="29">
        <f t="shared" si="3"/>
        <v>44.851799999999997</v>
      </c>
      <c r="L16" s="10" t="s">
        <v>54</v>
      </c>
    </row>
    <row r="17" spans="1:12" s="1" customFormat="1" ht="12" customHeight="1" x14ac:dyDescent="0.25">
      <c r="A17" s="17"/>
      <c r="B17" s="24" t="s">
        <v>24</v>
      </c>
      <c r="C17" s="18"/>
      <c r="D17" s="602"/>
      <c r="E17" s="603"/>
      <c r="F17" s="604"/>
      <c r="G17" s="610"/>
      <c r="H17" s="102"/>
      <c r="I17" s="104"/>
      <c r="J17" s="101"/>
      <c r="K17" s="53"/>
      <c r="L17" s="19"/>
    </row>
    <row r="18" spans="1:12" ht="37.5" customHeight="1" x14ac:dyDescent="0.25">
      <c r="A18" s="6" t="s">
        <v>25</v>
      </c>
      <c r="B18" s="22" t="s">
        <v>46</v>
      </c>
      <c r="C18" s="6" t="s">
        <v>23</v>
      </c>
      <c r="D18" s="611">
        <v>25.11</v>
      </c>
      <c r="E18" s="612"/>
      <c r="F18" s="613">
        <f>D18*1.18</f>
        <v>29.629799999999999</v>
      </c>
      <c r="G18" s="612"/>
      <c r="H18" s="88">
        <v>26.25</v>
      </c>
      <c r="I18" s="77"/>
      <c r="J18" s="74">
        <f>H18*1.18</f>
        <v>30.974999999999998</v>
      </c>
      <c r="K18" s="89">
        <f>I18*1.18</f>
        <v>0</v>
      </c>
      <c r="L18" s="11" t="str">
        <f>L16</f>
        <v>Постановление Комитета РТ по тарифам     №10-40/кс от 28 ноября 2014г.</v>
      </c>
    </row>
    <row r="19" spans="1:12" ht="16.5" thickBot="1" x14ac:dyDescent="0.3">
      <c r="A19" s="8" t="s">
        <v>26</v>
      </c>
      <c r="B19" s="23" t="s">
        <v>21</v>
      </c>
      <c r="C19" s="8" t="s">
        <v>23</v>
      </c>
      <c r="D19" s="614">
        <f>D16-D18</f>
        <v>9.9500000000000028</v>
      </c>
      <c r="E19" s="615"/>
      <c r="F19" s="616">
        <f>F16-F18</f>
        <v>11.741000000000003</v>
      </c>
      <c r="G19" s="615"/>
      <c r="H19" s="103">
        <f>H16-H18</f>
        <v>10.11</v>
      </c>
      <c r="I19" s="105"/>
      <c r="J19" s="78">
        <f>J16-J18</f>
        <v>11.929799999999997</v>
      </c>
      <c r="K19" s="96">
        <f>K16-K18</f>
        <v>44.851799999999997</v>
      </c>
      <c r="L19" s="15"/>
    </row>
    <row r="20" spans="1:12" ht="37.5" customHeight="1" x14ac:dyDescent="0.25">
      <c r="A20" s="9">
        <v>4</v>
      </c>
      <c r="B20" s="28" t="s">
        <v>27</v>
      </c>
      <c r="C20" s="9" t="s">
        <v>23</v>
      </c>
      <c r="D20" s="433">
        <v>50.06</v>
      </c>
      <c r="E20" s="434"/>
      <c r="F20" s="435">
        <f>D20*1.18</f>
        <v>59.070799999999998</v>
      </c>
      <c r="G20" s="434"/>
      <c r="H20" s="80">
        <v>50.47</v>
      </c>
      <c r="I20" s="81">
        <v>51.29</v>
      </c>
      <c r="J20" s="71">
        <f>H20*1.18</f>
        <v>59.554599999999994</v>
      </c>
      <c r="K20" s="99">
        <f>I20*1.18</f>
        <v>60.522199999999998</v>
      </c>
      <c r="L20" s="10" t="str">
        <f>L16</f>
        <v>Постановление Комитета РТ по тарифам     №10-40/кс от 28 ноября 2014г.</v>
      </c>
    </row>
    <row r="21" spans="1:12" s="1" customFormat="1" ht="12" customHeight="1" x14ac:dyDescent="0.25">
      <c r="A21" s="17"/>
      <c r="B21" s="24" t="s">
        <v>24</v>
      </c>
      <c r="C21" s="18"/>
      <c r="D21" s="602"/>
      <c r="E21" s="603"/>
      <c r="F21" s="604"/>
      <c r="G21" s="610"/>
      <c r="H21" s="35"/>
      <c r="I21" s="36"/>
      <c r="J21" s="617"/>
      <c r="K21" s="609"/>
      <c r="L21" s="19"/>
    </row>
    <row r="22" spans="1:12" ht="37.5" customHeight="1" x14ac:dyDescent="0.25">
      <c r="A22" s="6" t="s">
        <v>28</v>
      </c>
      <c r="B22" s="22" t="s">
        <v>45</v>
      </c>
      <c r="C22" s="6" t="s">
        <v>23</v>
      </c>
      <c r="D22" s="90">
        <v>17.7</v>
      </c>
      <c r="E22" s="91">
        <v>19</v>
      </c>
      <c r="F22" s="92">
        <f>D22*1.18</f>
        <v>20.885999999999999</v>
      </c>
      <c r="G22" s="91">
        <f>E22*1.18</f>
        <v>22.419999999999998</v>
      </c>
      <c r="H22" s="88">
        <v>19.98</v>
      </c>
      <c r="I22" s="77"/>
      <c r="J22" s="74">
        <f>H22*1.18</f>
        <v>23.5764</v>
      </c>
      <c r="K22" s="77">
        <f>I22*1.18</f>
        <v>0</v>
      </c>
      <c r="L22" s="11" t="str">
        <f>L16</f>
        <v>Постановление Комитета РТ по тарифам     №10-40/кс от 28 ноября 2014г.</v>
      </c>
    </row>
    <row r="23" spans="1:12" ht="19.5" customHeight="1" x14ac:dyDescent="0.25">
      <c r="A23" s="6" t="s">
        <v>29</v>
      </c>
      <c r="B23" s="22" t="s">
        <v>21</v>
      </c>
      <c r="C23" s="6" t="s">
        <v>23</v>
      </c>
      <c r="D23" s="90">
        <f>D20-D22</f>
        <v>32.36</v>
      </c>
      <c r="E23" s="91">
        <f>D20-E22</f>
        <v>31.060000000000002</v>
      </c>
      <c r="F23" s="92">
        <f>D23*1.18</f>
        <v>38.184799999999996</v>
      </c>
      <c r="G23" s="91">
        <f>E23*1.18</f>
        <v>36.650800000000004</v>
      </c>
      <c r="H23" s="76">
        <f>H20-H22</f>
        <v>30.49</v>
      </c>
      <c r="I23" s="77"/>
      <c r="J23" s="74">
        <f>H23*1.18</f>
        <v>35.978199999999994</v>
      </c>
      <c r="K23" s="77">
        <f>I23*1.18</f>
        <v>0</v>
      </c>
      <c r="L23" s="12"/>
    </row>
    <row r="24" spans="1:12" s="16" customFormat="1" ht="37.5" customHeight="1" thickBot="1" x14ac:dyDescent="0.3">
      <c r="A24" s="13" t="s">
        <v>37</v>
      </c>
      <c r="B24" s="25" t="s">
        <v>35</v>
      </c>
      <c r="C24" s="13" t="s">
        <v>23</v>
      </c>
      <c r="D24" s="614">
        <v>53.09</v>
      </c>
      <c r="E24" s="615"/>
      <c r="F24" s="618">
        <f>D24*1.18</f>
        <v>62.6462</v>
      </c>
      <c r="G24" s="619"/>
      <c r="H24" s="395">
        <v>53.09</v>
      </c>
      <c r="I24" s="396"/>
      <c r="J24" s="620">
        <f>H24*1.18</f>
        <v>62.6462</v>
      </c>
      <c r="K24" s="621"/>
      <c r="L24" s="11" t="str">
        <f>L16</f>
        <v>Постановление Комитета РТ по тарифам     №10-40/кс от 28 ноября 2014г.</v>
      </c>
    </row>
    <row r="25" spans="1:12" ht="19.5" customHeight="1" x14ac:dyDescent="0.25">
      <c r="A25" s="9">
        <v>5</v>
      </c>
      <c r="B25" s="28" t="s">
        <v>31</v>
      </c>
      <c r="C25" s="9" t="s">
        <v>23</v>
      </c>
      <c r="D25" s="86">
        <v>32.06</v>
      </c>
      <c r="E25" s="47">
        <f>25.74</f>
        <v>25.74</v>
      </c>
      <c r="F25" s="86">
        <f>D25*1.18</f>
        <v>37.830800000000004</v>
      </c>
      <c r="G25" s="47">
        <f>G27+G28</f>
        <v>30.373199999999997</v>
      </c>
      <c r="H25" s="624">
        <v>25.23</v>
      </c>
      <c r="I25" s="625"/>
      <c r="J25" s="624">
        <f>H25*1.18</f>
        <v>29.7714</v>
      </c>
      <c r="K25" s="625"/>
      <c r="L25" s="370" t="str">
        <f>L16</f>
        <v>Постановление Комитета РТ по тарифам     №10-40/кс от 28 ноября 2014г.</v>
      </c>
    </row>
    <row r="26" spans="1:12" s="1" customFormat="1" ht="12" customHeight="1" x14ac:dyDescent="0.25">
      <c r="A26" s="17"/>
      <c r="B26" s="24" t="s">
        <v>24</v>
      </c>
      <c r="C26" s="18"/>
      <c r="D26" s="602"/>
      <c r="E26" s="603"/>
      <c r="F26" s="602"/>
      <c r="G26" s="603"/>
      <c r="H26" s="622"/>
      <c r="I26" s="623"/>
      <c r="J26" s="622"/>
      <c r="K26" s="623"/>
      <c r="L26" s="385"/>
    </row>
    <row r="27" spans="1:12" ht="19.5" customHeight="1" x14ac:dyDescent="0.25">
      <c r="A27" s="6" t="s">
        <v>32</v>
      </c>
      <c r="B27" s="22" t="s">
        <v>33</v>
      </c>
      <c r="C27" s="6" t="s">
        <v>23</v>
      </c>
      <c r="D27" s="90">
        <f>D25-D28</f>
        <v>8.0400000000000027</v>
      </c>
      <c r="E27" s="91">
        <f>E25-E28</f>
        <v>10.319999999999999</v>
      </c>
      <c r="F27" s="92">
        <f t="shared" ref="F27:G29" si="4">D27*1.18</f>
        <v>9.4872000000000032</v>
      </c>
      <c r="G27" s="93">
        <f t="shared" si="4"/>
        <v>12.177599999999998</v>
      </c>
      <c r="H27" s="401">
        <f>H25-H28</f>
        <v>11.39</v>
      </c>
      <c r="I27" s="402"/>
      <c r="J27" s="76">
        <f t="shared" ref="J27:K29" si="5">H27*1.18</f>
        <v>13.440200000000001</v>
      </c>
      <c r="K27" s="77">
        <f t="shared" si="5"/>
        <v>0</v>
      </c>
      <c r="L27" s="385"/>
    </row>
    <row r="28" spans="1:12" ht="19.5" customHeight="1" thickBot="1" x14ac:dyDescent="0.3">
      <c r="A28" s="8" t="s">
        <v>34</v>
      </c>
      <c r="B28" s="23" t="s">
        <v>30</v>
      </c>
      <c r="C28" s="8" t="s">
        <v>23</v>
      </c>
      <c r="D28" s="90">
        <v>24.02</v>
      </c>
      <c r="E28" s="91">
        <v>15.42</v>
      </c>
      <c r="F28" s="92">
        <f t="shared" si="4"/>
        <v>28.343599999999999</v>
      </c>
      <c r="G28" s="93">
        <f t="shared" si="4"/>
        <v>18.195599999999999</v>
      </c>
      <c r="H28" s="399">
        <v>13.84</v>
      </c>
      <c r="I28" s="400"/>
      <c r="J28" s="76">
        <f t="shared" si="5"/>
        <v>16.331199999999999</v>
      </c>
      <c r="K28" s="77">
        <f t="shared" si="5"/>
        <v>0</v>
      </c>
      <c r="L28" s="371"/>
    </row>
    <row r="29" spans="1:12" ht="37.5" customHeight="1" thickBot="1" x14ac:dyDescent="0.3">
      <c r="A29" s="20">
        <v>6</v>
      </c>
      <c r="B29" s="31" t="s">
        <v>48</v>
      </c>
      <c r="C29" s="20" t="s">
        <v>23</v>
      </c>
      <c r="D29" s="48">
        <v>141.08000000000001</v>
      </c>
      <c r="E29" s="49">
        <v>161.99</v>
      </c>
      <c r="F29" s="50">
        <f t="shared" si="4"/>
        <v>166.4744</v>
      </c>
      <c r="G29" s="51">
        <f t="shared" si="4"/>
        <v>191.1482</v>
      </c>
      <c r="H29" s="32">
        <v>161.99</v>
      </c>
      <c r="I29" s="32">
        <v>170.05</v>
      </c>
      <c r="J29" s="33">
        <f t="shared" si="5"/>
        <v>191.1482</v>
      </c>
      <c r="K29" s="34">
        <f t="shared" si="5"/>
        <v>200.65899999999999</v>
      </c>
      <c r="L29" s="27" t="s">
        <v>55</v>
      </c>
    </row>
  </sheetData>
  <mergeCells count="42">
    <mergeCell ref="L25:L28"/>
    <mergeCell ref="D26:E26"/>
    <mergeCell ref="F26:G26"/>
    <mergeCell ref="H26:I26"/>
    <mergeCell ref="J26:K26"/>
    <mergeCell ref="H27:I27"/>
    <mergeCell ref="H28:I28"/>
    <mergeCell ref="H25:I25"/>
    <mergeCell ref="J25:K25"/>
    <mergeCell ref="J21:K21"/>
    <mergeCell ref="D24:E24"/>
    <mergeCell ref="F24:G24"/>
    <mergeCell ref="H24:I24"/>
    <mergeCell ref="J24:K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L5:L10"/>
    <mergeCell ref="H9:I9"/>
    <mergeCell ref="J9:K9"/>
    <mergeCell ref="D12:E12"/>
    <mergeCell ref="F12:G12"/>
    <mergeCell ref="H12:I12"/>
    <mergeCell ref="J12:K12"/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6" right="0.15748031496062992" top="0.45" bottom="0.19685039370078741" header="0.15748031496062992" footer="0.19685039370078741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2018</vt:lpstr>
      <vt:lpstr>2019</vt:lpstr>
      <vt:lpstr>Ставка на ТП на 1 присоединение</vt:lpstr>
      <vt:lpstr>Ставка на ТП по мощности</vt:lpstr>
      <vt:lpstr>Тарифы2017</vt:lpstr>
      <vt:lpstr>Тарифы2018</vt:lpstr>
      <vt:lpstr>'2018'!Область_печати</vt:lpstr>
      <vt:lpstr>'2019'!Область_печати</vt:lpstr>
      <vt:lpstr>Тарифы2017!Область_печати</vt:lpstr>
      <vt:lpstr>Тарифы2018!Область_печати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I. Ivanov</dc:creator>
  <cp:lastModifiedBy>Артур Иванов</cp:lastModifiedBy>
  <cp:lastPrinted>2018-12-24T11:47:45Z</cp:lastPrinted>
  <dcterms:created xsi:type="dcterms:W3CDTF">2012-01-17T12:08:23Z</dcterms:created>
  <dcterms:modified xsi:type="dcterms:W3CDTF">2019-01-16T06:18:48Z</dcterms:modified>
</cp:coreProperties>
</file>