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\Documents\"/>
    </mc:Choice>
  </mc:AlternateContent>
  <bookViews>
    <workbookView xWindow="120" yWindow="75" windowWidth="19035" windowHeight="10485"/>
  </bookViews>
  <sheets>
    <sheet name="2018" sheetId="13" r:id="rId1"/>
    <sheet name="Тарифы2017" sheetId="10" state="hidden" r:id="rId2"/>
    <sheet name="Тарифы2018" sheetId="11" state="hidden" r:id="rId3"/>
  </sheets>
  <definedNames>
    <definedName name="_xlnm.Print_Area" localSheetId="0">'2018'!$A$1:$S$49</definedName>
    <definedName name="_xlnm.Print_Area" localSheetId="1">Тарифы2017!$A$1:$L$29</definedName>
    <definedName name="_xlnm.Print_Area" localSheetId="2">Тарифы2018!$A$1:$L$29</definedName>
  </definedNames>
  <calcPr calcId="162913"/>
</workbook>
</file>

<file path=xl/calcChain.xml><?xml version="1.0" encoding="utf-8"?>
<calcChain xmlns="http://schemas.openxmlformats.org/spreadsheetml/2006/main">
  <c r="R18" i="13" l="1"/>
  <c r="R16" i="13"/>
  <c r="R19" i="13"/>
  <c r="M19" i="13"/>
  <c r="L19" i="13"/>
  <c r="R29" i="13"/>
  <c r="R27" i="13"/>
  <c r="R40" i="13"/>
  <c r="M21" i="13"/>
  <c r="R46" i="13"/>
  <c r="R32" i="13"/>
  <c r="R33" i="13"/>
  <c r="R34" i="13"/>
  <c r="R35" i="13"/>
  <c r="R36" i="13"/>
  <c r="R41" i="13"/>
  <c r="R47" i="13"/>
  <c r="R48" i="13"/>
  <c r="R30" i="13"/>
  <c r="P48" i="13"/>
  <c r="P47" i="13"/>
  <c r="P46" i="13"/>
  <c r="P41" i="13"/>
  <c r="P40" i="13"/>
  <c r="P36" i="13"/>
  <c r="P35" i="13"/>
  <c r="P34" i="13"/>
  <c r="P33" i="13"/>
  <c r="P32" i="13"/>
  <c r="P30" i="13"/>
  <c r="P29" i="13"/>
  <c r="L48" i="13"/>
  <c r="L47" i="13"/>
  <c r="L46" i="13"/>
  <c r="L41" i="13"/>
  <c r="L40" i="13"/>
  <c r="L36" i="13"/>
  <c r="L35" i="13"/>
  <c r="L34" i="13"/>
  <c r="L33" i="13"/>
  <c r="L32" i="13"/>
  <c r="L30" i="13"/>
  <c r="L29" i="13"/>
  <c r="P15" i="13"/>
  <c r="Q15" i="13"/>
  <c r="P17" i="13"/>
  <c r="Q17" i="13"/>
  <c r="P19" i="13"/>
  <c r="Q19" i="13"/>
  <c r="M22" i="13" l="1"/>
  <c r="P13" i="13" l="1"/>
  <c r="P12" i="13"/>
  <c r="O7" i="13" l="1"/>
  <c r="N7" i="13"/>
  <c r="P7" i="13" s="1"/>
  <c r="K7" i="13"/>
  <c r="J7" i="13"/>
  <c r="L7" i="13" s="1"/>
  <c r="R24" i="13"/>
  <c r="R20" i="13"/>
  <c r="R26" i="13"/>
  <c r="R25" i="13"/>
  <c r="R23" i="13"/>
  <c r="R17" i="13"/>
  <c r="R15" i="13"/>
  <c r="R14" i="13"/>
  <c r="R7" i="13"/>
  <c r="Q7" i="13"/>
  <c r="M7" i="13"/>
  <c r="P10" i="13" l="1"/>
  <c r="P11" i="13"/>
  <c r="Q22" i="13"/>
  <c r="P22" i="13"/>
  <c r="Q21" i="13"/>
  <c r="P21" i="13"/>
  <c r="Q14" i="13"/>
  <c r="P14" i="13"/>
  <c r="Q27" i="13"/>
  <c r="P27" i="13"/>
  <c r="Q20" i="13"/>
  <c r="P20" i="13"/>
  <c r="Q26" i="13"/>
  <c r="P26" i="13"/>
  <c r="Q25" i="13"/>
  <c r="P25" i="13"/>
  <c r="Q23" i="13"/>
  <c r="P23" i="13"/>
  <c r="M27" i="13" l="1"/>
  <c r="L27" i="13"/>
  <c r="I27" i="13"/>
  <c r="H27" i="13"/>
  <c r="M20" i="13"/>
  <c r="L20" i="13"/>
  <c r="S26" i="13"/>
  <c r="M26" i="13"/>
  <c r="L26" i="13"/>
  <c r="H26" i="13"/>
  <c r="G26" i="13"/>
  <c r="M25" i="13"/>
  <c r="L25" i="13"/>
  <c r="I25" i="13"/>
  <c r="H25" i="13"/>
  <c r="M23" i="13"/>
  <c r="L23" i="13"/>
  <c r="H23" i="13"/>
  <c r="M17" i="13"/>
  <c r="L17" i="13"/>
  <c r="H17" i="13"/>
  <c r="M15" i="13"/>
  <c r="L15" i="13"/>
  <c r="H15" i="13"/>
  <c r="M14" i="13"/>
  <c r="L14" i="13"/>
  <c r="I14" i="13"/>
  <c r="H14" i="13"/>
  <c r="J8" i="13"/>
  <c r="L8" i="13" s="1"/>
  <c r="I26" i="13" l="1"/>
  <c r="K29" i="11" l="1"/>
  <c r="J29" i="11"/>
  <c r="G29" i="11"/>
  <c r="F29" i="11"/>
  <c r="K28" i="11"/>
  <c r="J28" i="11"/>
  <c r="G28" i="11"/>
  <c r="F28" i="11"/>
  <c r="K27" i="11"/>
  <c r="H27" i="11"/>
  <c r="J27" i="11" s="1"/>
  <c r="D27" i="11"/>
  <c r="F27" i="11" s="1"/>
  <c r="L25" i="11"/>
  <c r="J25" i="11"/>
  <c r="F25" i="11"/>
  <c r="E25" i="11"/>
  <c r="E27" i="11" s="1"/>
  <c r="G27" i="11" s="1"/>
  <c r="G25" i="11" s="1"/>
  <c r="L24" i="11"/>
  <c r="J24" i="11"/>
  <c r="F24" i="11"/>
  <c r="K23" i="11"/>
  <c r="J23" i="11"/>
  <c r="H23" i="11"/>
  <c r="E23" i="11"/>
  <c r="G23" i="11" s="1"/>
  <c r="D23" i="11"/>
  <c r="F23" i="11" s="1"/>
  <c r="L22" i="11"/>
  <c r="K22" i="11"/>
  <c r="J22" i="11"/>
  <c r="G22" i="11"/>
  <c r="F22" i="11"/>
  <c r="L20" i="11"/>
  <c r="K20" i="11"/>
  <c r="J20" i="11"/>
  <c r="F20" i="11"/>
  <c r="H19" i="11"/>
  <c r="D19" i="11"/>
  <c r="L18" i="11"/>
  <c r="K18" i="11"/>
  <c r="J18" i="11"/>
  <c r="F18" i="11"/>
  <c r="K16" i="11"/>
  <c r="J16" i="11"/>
  <c r="F16" i="11"/>
  <c r="K15" i="11"/>
  <c r="J15" i="11"/>
  <c r="G15" i="11"/>
  <c r="F15" i="11"/>
  <c r="I14" i="11"/>
  <c r="K14" i="11" s="1"/>
  <c r="H14" i="11"/>
  <c r="J14" i="11" s="1"/>
  <c r="G14" i="11"/>
  <c r="G11" i="11" s="1"/>
  <c r="E14" i="11"/>
  <c r="D14" i="11"/>
  <c r="F14" i="11" s="1"/>
  <c r="K13" i="11"/>
  <c r="J13" i="11"/>
  <c r="G13" i="11"/>
  <c r="F13" i="11"/>
  <c r="K11" i="11"/>
  <c r="J11" i="11"/>
  <c r="J10" i="11"/>
  <c r="I10" i="11"/>
  <c r="K10" i="11" s="1"/>
  <c r="D10" i="11"/>
  <c r="F10" i="11" s="1"/>
  <c r="J9" i="11"/>
  <c r="F9" i="11"/>
  <c r="E9" i="11"/>
  <c r="E10" i="11" s="1"/>
  <c r="G10" i="11" s="1"/>
  <c r="K8" i="11"/>
  <c r="J8" i="11"/>
  <c r="G8" i="11"/>
  <c r="F8" i="11"/>
  <c r="K7" i="11"/>
  <c r="J7" i="11"/>
  <c r="G7" i="11"/>
  <c r="F7" i="11"/>
  <c r="K6" i="11"/>
  <c r="J6" i="11"/>
  <c r="G6" i="11"/>
  <c r="F6" i="11"/>
  <c r="K29" i="10"/>
  <c r="J29" i="10"/>
  <c r="G29" i="10"/>
  <c r="F29" i="10"/>
  <c r="K28" i="10"/>
  <c r="J28" i="10"/>
  <c r="G28" i="10"/>
  <c r="F28" i="10"/>
  <c r="K27" i="10"/>
  <c r="H27" i="10"/>
  <c r="J27" i="10" s="1"/>
  <c r="D27" i="10"/>
  <c r="F27" i="10" s="1"/>
  <c r="L25" i="10"/>
  <c r="J25" i="10"/>
  <c r="F25" i="10"/>
  <c r="E25" i="10"/>
  <c r="E27" i="10" s="1"/>
  <c r="G27" i="10" s="1"/>
  <c r="G25" i="10" s="1"/>
  <c r="L24" i="10"/>
  <c r="J24" i="10"/>
  <c r="F24" i="10"/>
  <c r="K23" i="10"/>
  <c r="H23" i="10"/>
  <c r="J23" i="10" s="1"/>
  <c r="E23" i="10"/>
  <c r="G23" i="10" s="1"/>
  <c r="D23" i="10"/>
  <c r="F23" i="10" s="1"/>
  <c r="L22" i="10"/>
  <c r="K22" i="10"/>
  <c r="J22" i="10"/>
  <c r="G22" i="10"/>
  <c r="F22" i="10"/>
  <c r="L20" i="10"/>
  <c r="K20" i="10"/>
  <c r="J20" i="10"/>
  <c r="F20" i="10"/>
  <c r="H19" i="10"/>
  <c r="D19" i="10"/>
  <c r="L18" i="10"/>
  <c r="K18" i="10"/>
  <c r="J18" i="10"/>
  <c r="F18" i="10"/>
  <c r="K16" i="10"/>
  <c r="J16" i="10"/>
  <c r="F16" i="10"/>
  <c r="K15" i="10"/>
  <c r="J15" i="10"/>
  <c r="G15" i="10"/>
  <c r="F15" i="10"/>
  <c r="I14" i="10"/>
  <c r="K14" i="10" s="1"/>
  <c r="H14" i="10"/>
  <c r="J14" i="10" s="1"/>
  <c r="E14" i="10"/>
  <c r="G14" i="10" s="1"/>
  <c r="D14" i="10"/>
  <c r="F14" i="10" s="1"/>
  <c r="K13" i="10"/>
  <c r="J13" i="10"/>
  <c r="G13" i="10"/>
  <c r="F13" i="10"/>
  <c r="K11" i="10"/>
  <c r="J11" i="10"/>
  <c r="J10" i="10"/>
  <c r="I10" i="10"/>
  <c r="K10" i="10" s="1"/>
  <c r="D10" i="10"/>
  <c r="F10" i="10" s="1"/>
  <c r="J9" i="10"/>
  <c r="F9" i="10"/>
  <c r="E9" i="10"/>
  <c r="G9" i="10" s="1"/>
  <c r="K8" i="10"/>
  <c r="J8" i="10"/>
  <c r="G8" i="10"/>
  <c r="F8" i="10"/>
  <c r="K7" i="10"/>
  <c r="J7" i="10"/>
  <c r="G7" i="10"/>
  <c r="F7" i="10"/>
  <c r="K6" i="10"/>
  <c r="J6" i="10"/>
  <c r="G6" i="10"/>
  <c r="F6" i="10"/>
  <c r="F11" i="10" l="1"/>
  <c r="J19" i="10"/>
  <c r="F19" i="11"/>
  <c r="K19" i="11"/>
  <c r="F11" i="11"/>
  <c r="E10" i="10"/>
  <c r="G10" i="10" s="1"/>
  <c r="G11" i="10"/>
  <c r="F19" i="10"/>
  <c r="K19" i="10"/>
  <c r="J19" i="11"/>
  <c r="G9" i="11"/>
</calcChain>
</file>

<file path=xl/sharedStrings.xml><?xml version="1.0" encoding="utf-8"?>
<sst xmlns="http://schemas.openxmlformats.org/spreadsheetml/2006/main" count="338" uniqueCount="118">
  <si>
    <t>№ п/п</t>
  </si>
  <si>
    <t>Вид тарифа</t>
  </si>
  <si>
    <t>Ед.изм</t>
  </si>
  <si>
    <t>Примечание</t>
  </si>
  <si>
    <t xml:space="preserve"> 1.1</t>
  </si>
  <si>
    <t>Ставка на содержание электрических сетей</t>
  </si>
  <si>
    <t>руб/МВт/мес</t>
  </si>
  <si>
    <t xml:space="preserve"> 1.2</t>
  </si>
  <si>
    <t>Ставка на оплату потерь</t>
  </si>
  <si>
    <t>руб/МВт*ч</t>
  </si>
  <si>
    <t xml:space="preserve"> 1.3</t>
  </si>
  <si>
    <t>Одноставочный тариф</t>
  </si>
  <si>
    <t xml:space="preserve"> 1.4</t>
  </si>
  <si>
    <t>МВт</t>
  </si>
  <si>
    <t xml:space="preserve"> 1.5</t>
  </si>
  <si>
    <t>НВВ</t>
  </si>
  <si>
    <t>тыс.руб.</t>
  </si>
  <si>
    <t>Тепловая энергия</t>
  </si>
  <si>
    <t>руб за Гкал</t>
  </si>
  <si>
    <t xml:space="preserve"> 2.1</t>
  </si>
  <si>
    <t xml:space="preserve"> 2.2</t>
  </si>
  <si>
    <t>транспортировка</t>
  </si>
  <si>
    <t>Холодная вода</t>
  </si>
  <si>
    <t>руб за м³</t>
  </si>
  <si>
    <t>в том числе:</t>
  </si>
  <si>
    <t xml:space="preserve"> 3.1</t>
  </si>
  <si>
    <t xml:space="preserve"> 3.2</t>
  </si>
  <si>
    <t>Отведение канализационных стоков</t>
  </si>
  <si>
    <t xml:space="preserve"> 4.1</t>
  </si>
  <si>
    <t xml:space="preserve"> 4.2</t>
  </si>
  <si>
    <t>транспортировка (ОАО "ПО "ЕлАЗ")</t>
  </si>
  <si>
    <t>Отведение ливневых стоков</t>
  </si>
  <si>
    <t xml:space="preserve"> 5.1</t>
  </si>
  <si>
    <t>транспортировка ливневых стоков</t>
  </si>
  <si>
    <t xml:space="preserve"> 5.2</t>
  </si>
  <si>
    <t>транспортировка для собственных нужд (ОАО "ПО "ЕлАЗ")</t>
  </si>
  <si>
    <t xml:space="preserve"> 2.А</t>
  </si>
  <si>
    <t xml:space="preserve"> 4.А</t>
  </si>
  <si>
    <t>горячая вода с коллекторов станций</t>
  </si>
  <si>
    <t>горячая вода (с тепловых сетей) для собственных нужд</t>
  </si>
  <si>
    <t>без НДС</t>
  </si>
  <si>
    <t>с НДС</t>
  </si>
  <si>
    <t>1-е полугодие</t>
  </si>
  <si>
    <t>2-е полугодие</t>
  </si>
  <si>
    <t>Мощность</t>
  </si>
  <si>
    <t>водоотведение (МУП «Елабужский водоканал»)*</t>
  </si>
  <si>
    <t>холодное водоснабжение (МУП «Елабужский водоканал»)*</t>
  </si>
  <si>
    <t>Электрическая энергия</t>
  </si>
  <si>
    <t>Теплоноситель (хим. очищенная вода)</t>
  </si>
  <si>
    <t>Тарифы на предоставление ресурсов на 2015 год</t>
  </si>
  <si>
    <t>Постановление Комитета РТ по тарифам     №3-9/э от 05 декабря 2014г.</t>
  </si>
  <si>
    <t>Постановление Комитета РТ по тарифам     №5-48/тэ от 15 декабря 2014г.</t>
  </si>
  <si>
    <t>Постановление Комитета РТ по тарифам     №5-42/тэ от 12 декабря 2014г.</t>
  </si>
  <si>
    <t>Постановление Комитета РТ по тарифам     №5-41/тэ от 12 декабря 2014г.</t>
  </si>
  <si>
    <t>Постановление Комитета РТ по тарифам     №10-40/кс от 28 ноября 2014г.</t>
  </si>
  <si>
    <t>Постановление Комитета РТ по тарифам     №5-40/тэ от 12 декабря 2014г.</t>
  </si>
  <si>
    <t>без учёта  НДС</t>
  </si>
  <si>
    <t>с учётом НДС</t>
  </si>
  <si>
    <t>2</t>
  </si>
  <si>
    <t>руб./ кВт</t>
  </si>
  <si>
    <t>руб./Гкал</t>
  </si>
  <si>
    <t>руб./м³</t>
  </si>
  <si>
    <t>-</t>
  </si>
  <si>
    <t>г.Елабуга                                          (иные потребители)</t>
  </si>
  <si>
    <t>г.Елабуга                                         (иные потребители)</t>
  </si>
  <si>
    <t>г.Елабуга (население)</t>
  </si>
  <si>
    <t>ОЭЗ "Алабуга"</t>
  </si>
  <si>
    <t>Водоотведение</t>
  </si>
  <si>
    <t>2017 год</t>
  </si>
  <si>
    <t>2018 год</t>
  </si>
  <si>
    <t>Коттеджный поселок "Три Медведя" (население)</t>
  </si>
  <si>
    <t>Коттеджный поселок "Три Медведя" (иные потребители)</t>
  </si>
  <si>
    <t>Холодное водоснабжение (питьевая вода)</t>
  </si>
  <si>
    <t>Горячая вода (двухкомпанентный тариф)</t>
  </si>
  <si>
    <t>компонент на холодную воду</t>
  </si>
  <si>
    <t>компонент на тепловую энергию</t>
  </si>
  <si>
    <t>Тарифы на предоставление ресурсов на 2018 год</t>
  </si>
  <si>
    <t>Стандартизированная тарифная ставка на покрытие расходов на технологическое присоединение энергопринимающих устройств потребителей</t>
  </si>
  <si>
    <t>по постоянной схеме электроснабжения</t>
  </si>
  <si>
    <t>по временной схеме электроснабжения</t>
  </si>
  <si>
    <t xml:space="preserve">руб./ присоединение </t>
  </si>
  <si>
    <t>Водоотведение                                                                   (поверхностные сточные воды)</t>
  </si>
  <si>
    <t>Водоснабжение    (техническая вода - для потребителей Менделеевского района)</t>
  </si>
  <si>
    <t>Рост тарифа</t>
  </si>
  <si>
    <t>для заявителей, мощностью не более 15 кВт</t>
  </si>
  <si>
    <t>Фиксированная ставка</t>
  </si>
  <si>
    <t>Ставка в зависимости от мощности</t>
  </si>
  <si>
    <t>Постановление Госкомитета РТ по тарифам №6-193 тп от 15.12.2017</t>
  </si>
  <si>
    <t>Постановление Госкомитета РТ по тарифам №6-192 тп от 15.12.2017</t>
  </si>
  <si>
    <t>Постановление Госкомитета РТ по тарифам №5-85/тэ от 15.12.2017г.</t>
  </si>
  <si>
    <t>Постановление Госкомитета РТ по тарифам №10-117/кс от 14.12.2017г.</t>
  </si>
  <si>
    <t>Постановление Госкомитета РТ по тарифам №5-69/тэ от 08.12.2017г.</t>
  </si>
  <si>
    <t>Постановление Госкомитета РТ по тарифам №10-116/кс от 14.12.2017г.</t>
  </si>
  <si>
    <t>Постановление Госкомитета РТ по тарифам №10-118/кс от 14.12.2017г.</t>
  </si>
  <si>
    <t>Постановление Госкомитета РТ по тарифам №10-47/кс от 24.11.2017г.</t>
  </si>
  <si>
    <t>Подключение (технологическое присоединение) к централизированной системе холодного водоснабжения</t>
  </si>
  <si>
    <t>Базовая ставка тарифа на подключаемую нагрузку</t>
  </si>
  <si>
    <t>Базовая ставка тарифа на протяженность сетей</t>
  </si>
  <si>
    <t>Коэффициент дифференциации тарифа в зависимости от диаметра сетей:</t>
  </si>
  <si>
    <t>диаметром 40 мм и менее</t>
  </si>
  <si>
    <t>диаметром свыше 40 мм до 70 мм (включительно)</t>
  </si>
  <si>
    <t>диаметром свыше 70 мм до 100 мм (включительно)</t>
  </si>
  <si>
    <t>диаметром свыше 100 мм до 150 мм (включительно)</t>
  </si>
  <si>
    <t>диаметром свыше 150 мм до 200 мм (включительно)</t>
  </si>
  <si>
    <t>диаметром свыше 200 мм до 250 мм (включительно)</t>
  </si>
  <si>
    <t>диаметром свыше 250 мм и более</t>
  </si>
  <si>
    <t>Подключение (технологическое присоединение) к централизированной системе водоотведения</t>
  </si>
  <si>
    <t>тыс.руб./м³ в сутки</t>
  </si>
  <si>
    <t>тыс.руб./км</t>
  </si>
  <si>
    <t>Постановление Госкомитета РТ по тарифам №6-150/тп от 01.12.2017г.</t>
  </si>
  <si>
    <t>Постановление Госкомитета РТ по тарифам №6-151/тп от 01.12.2017г.</t>
  </si>
  <si>
    <t>Электрическая энергия (мощность)</t>
  </si>
  <si>
    <t>Услуги на передачу электрической энергии</t>
  </si>
  <si>
    <t>руб./МВт.ч, руб./МВт.мес.</t>
  </si>
  <si>
    <t>http://www.tatenergosbyt.ru</t>
  </si>
  <si>
    <t>руб./кВт·ч</t>
  </si>
  <si>
    <t>Нерегулируемые цены на электрическую энергию (мощность) указаны на сайте гарантирующего поставщика РТ -                                    АО "Татэнергосбыт"</t>
  </si>
  <si>
    <t>Постановление Госкомитета РТ по тарифам  № 3-11/э от 14.12.2017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</si>
</sst>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#,##0.000"/>
    <numFmt numFmtId="166" formatCode="0.0000"/>
    <numFmt numFmtId="167" formatCode="0.0%"/>
    <numFmt numFmtId="168" formatCode="#,##0.0000"/>
    <numFmt numFmtId="169" formatCode="#,##0.00000"/>
  </numFmts>
  <fonts count="13" x14ac:knownFonts="1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/>
  </cellStyleXfs>
  <cellXfs count="444">
    <xf numFmtId="0" fontId="0" fillId="0" borderId="0" xfId="0"/>
    <xf numFmtId="0" fontId="4" fillId="0" borderId="0" xfId="1" applyFont="1" applyFill="1"/>
    <xf numFmtId="0" fontId="6" fillId="0" borderId="0" xfId="1" applyFont="1" applyFill="1"/>
    <xf numFmtId="0" fontId="5" fillId="0" borderId="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vertical="center" wrapText="1"/>
    </xf>
    <xf numFmtId="0" fontId="6" fillId="0" borderId="20" xfId="1" applyFont="1" applyFill="1" applyBorder="1" applyAlignment="1">
      <alignment vertical="center" wrapText="1"/>
    </xf>
    <xf numFmtId="0" fontId="6" fillId="0" borderId="21" xfId="1" applyFont="1" applyFill="1" applyBorder="1"/>
    <xf numFmtId="0" fontId="7" fillId="0" borderId="25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vertical="center" wrapText="1"/>
    </xf>
    <xf numFmtId="0" fontId="6" fillId="0" borderId="13" xfId="1" applyFont="1" applyFill="1" applyBorder="1"/>
    <xf numFmtId="0" fontId="7" fillId="0" borderId="0" xfId="1" applyFont="1" applyFill="1"/>
    <xf numFmtId="16" fontId="8" fillId="0" borderId="23" xfId="1" applyNumberFormat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4" fillId="0" borderId="21" xfId="1" applyFont="1" applyFill="1" applyBorder="1"/>
    <xf numFmtId="0" fontId="5" fillId="0" borderId="41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43" xfId="1" applyFont="1" applyFill="1" applyBorder="1" applyAlignment="1">
      <alignment vertical="center" wrapText="1"/>
    </xf>
    <xf numFmtId="0" fontId="4" fillId="0" borderId="19" xfId="1" applyFont="1" applyFill="1" applyBorder="1" applyAlignment="1">
      <alignment vertical="center" wrapText="1"/>
    </xf>
    <xf numFmtId="0" fontId="7" fillId="0" borderId="43" xfId="1" applyFont="1" applyFill="1" applyBorder="1" applyAlignment="1">
      <alignment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vertical="center" wrapText="1"/>
    </xf>
    <xf numFmtId="0" fontId="5" fillId="0" borderId="49" xfId="1" applyFont="1" applyFill="1" applyBorder="1" applyAlignment="1">
      <alignment vertical="center" wrapText="1"/>
    </xf>
    <xf numFmtId="2" fontId="5" fillId="0" borderId="18" xfId="1" applyNumberFormat="1" applyFont="1" applyFill="1" applyBorder="1" applyAlignment="1">
      <alignment horizontal="center" vertical="center"/>
    </xf>
    <xf numFmtId="2" fontId="5" fillId="0" borderId="45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 wrapText="1"/>
    </xf>
    <xf numFmtId="4" fontId="6" fillId="0" borderId="42" xfId="1" applyNumberFormat="1" applyFont="1" applyFill="1" applyBorder="1" applyAlignment="1">
      <alignment horizontal="center" vertical="center"/>
    </xf>
    <xf numFmtId="4" fontId="6" fillId="0" borderId="16" xfId="1" applyNumberFormat="1" applyFont="1" applyFill="1" applyBorder="1" applyAlignment="1">
      <alignment horizontal="center" vertical="center"/>
    </xf>
    <xf numFmtId="4" fontId="6" fillId="0" borderId="17" xfId="1" applyNumberFormat="1" applyFont="1" applyFill="1" applyBorder="1" applyAlignment="1">
      <alignment horizontal="center" vertical="center"/>
    </xf>
    <xf numFmtId="2" fontId="8" fillId="0" borderId="19" xfId="1" applyNumberFormat="1" applyFont="1" applyFill="1" applyBorder="1" applyAlignment="1">
      <alignment vertical="center" wrapText="1"/>
    </xf>
    <xf numFmtId="2" fontId="8" fillId="0" borderId="20" xfId="1" applyNumberFormat="1" applyFont="1" applyFill="1" applyBorder="1" applyAlignment="1">
      <alignment vertical="center" wrapText="1"/>
    </xf>
    <xf numFmtId="0" fontId="6" fillId="2" borderId="0" xfId="1" applyFont="1" applyFill="1"/>
    <xf numFmtId="0" fontId="5" fillId="2" borderId="33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4" fontId="6" fillId="2" borderId="20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/>
    </xf>
    <xf numFmtId="4" fontId="6" fillId="2" borderId="42" xfId="1" applyNumberFormat="1" applyFont="1" applyFill="1" applyBorder="1" applyAlignment="1">
      <alignment horizontal="center" vertical="center"/>
    </xf>
    <xf numFmtId="4" fontId="6" fillId="2" borderId="16" xfId="1" applyNumberFormat="1" applyFont="1" applyFill="1" applyBorder="1" applyAlignment="1">
      <alignment horizontal="center" vertical="center"/>
    </xf>
    <xf numFmtId="4" fontId="6" fillId="2" borderId="17" xfId="1" applyNumberFormat="1" applyFont="1" applyFill="1" applyBorder="1" applyAlignment="1">
      <alignment horizontal="center" vertical="center"/>
    </xf>
    <xf numFmtId="4" fontId="6" fillId="0" borderId="9" xfId="1" applyNumberFormat="1" applyFont="1" applyFill="1" applyBorder="1" applyAlignment="1">
      <alignment horizontal="center" vertical="center"/>
    </xf>
    <xf numFmtId="2" fontId="8" fillId="0" borderId="20" xfId="1" applyNumberFormat="1" applyFont="1" applyFill="1" applyBorder="1" applyAlignment="1">
      <alignment horizontal="center" vertical="center"/>
    </xf>
    <xf numFmtId="2" fontId="5" fillId="0" borderId="37" xfId="1" applyNumberFormat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vertical="center" wrapText="1"/>
    </xf>
    <xf numFmtId="0" fontId="6" fillId="0" borderId="27" xfId="1" applyFont="1" applyFill="1" applyBorder="1" applyAlignment="1">
      <alignment horizontal="center" vertical="center"/>
    </xf>
    <xf numFmtId="4" fontId="6" fillId="2" borderId="38" xfId="1" applyNumberFormat="1" applyFont="1" applyFill="1" applyBorder="1" applyAlignment="1">
      <alignment horizontal="center" vertical="center"/>
    </xf>
    <xf numFmtId="4" fontId="6" fillId="2" borderId="30" xfId="1" applyNumberFormat="1" applyFont="1" applyFill="1" applyBorder="1" applyAlignment="1">
      <alignment horizontal="center" vertical="center"/>
    </xf>
    <xf numFmtId="4" fontId="6" fillId="2" borderId="36" xfId="1" applyNumberFormat="1" applyFont="1" applyFill="1" applyBorder="1" applyAlignment="1">
      <alignment horizontal="center" vertical="center"/>
    </xf>
    <xf numFmtId="4" fontId="6" fillId="0" borderId="38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wrapText="1"/>
    </xf>
    <xf numFmtId="0" fontId="6" fillId="2" borderId="37" xfId="1" applyFont="1" applyFill="1" applyBorder="1"/>
    <xf numFmtId="164" fontId="6" fillId="2" borderId="45" xfId="1" applyNumberFormat="1" applyFont="1" applyFill="1" applyBorder="1" applyAlignment="1">
      <alignment vertical="center" wrapText="1"/>
    </xf>
    <xf numFmtId="164" fontId="6" fillId="2" borderId="34" xfId="1" applyNumberFormat="1" applyFont="1" applyFill="1" applyBorder="1" applyAlignment="1">
      <alignment vertical="center" wrapText="1"/>
    </xf>
    <xf numFmtId="164" fontId="6" fillId="2" borderId="18" xfId="1" applyNumberFormat="1" applyFont="1" applyFill="1" applyBorder="1" applyAlignment="1">
      <alignment vertical="center" wrapText="1"/>
    </xf>
    <xf numFmtId="0" fontId="6" fillId="0" borderId="37" xfId="1" applyFont="1" applyFill="1" applyBorder="1"/>
    <xf numFmtId="164" fontId="6" fillId="0" borderId="45" xfId="1" applyNumberFormat="1" applyFont="1" applyFill="1" applyBorder="1" applyAlignment="1">
      <alignment vertical="center" wrapText="1"/>
    </xf>
    <xf numFmtId="164" fontId="6" fillId="0" borderId="34" xfId="1" applyNumberFormat="1" applyFont="1" applyFill="1" applyBorder="1" applyAlignment="1">
      <alignment vertical="center" wrapText="1"/>
    </xf>
    <xf numFmtId="164" fontId="6" fillId="0" borderId="18" xfId="1" applyNumberFormat="1" applyFont="1" applyFill="1" applyBorder="1" applyAlignment="1">
      <alignment vertical="center" wrapText="1"/>
    </xf>
    <xf numFmtId="2" fontId="5" fillId="0" borderId="37" xfId="1" applyNumberFormat="1" applyFont="1" applyFill="1" applyBorder="1" applyAlignment="1">
      <alignment horizontal="center" vertical="center" wrapText="1"/>
    </xf>
    <xf numFmtId="2" fontId="5" fillId="0" borderId="34" xfId="1" applyNumberFormat="1" applyFont="1" applyFill="1" applyBorder="1" applyAlignment="1">
      <alignment horizontal="center" vertical="center"/>
    </xf>
    <xf numFmtId="2" fontId="5" fillId="0" borderId="35" xfId="1" applyNumberFormat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33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2" fontId="5" fillId="0" borderId="34" xfId="1" applyNumberFormat="1" applyFont="1" applyFill="1" applyBorder="1" applyAlignment="1">
      <alignment horizontal="center" vertical="center" wrapText="1"/>
    </xf>
    <xf numFmtId="2" fontId="5" fillId="0" borderId="35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2" fontId="5" fillId="2" borderId="34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4" fontId="6" fillId="0" borderId="19" xfId="1" applyNumberFormat="1" applyFont="1" applyFill="1" applyBorder="1" applyAlignment="1">
      <alignment horizontal="center" vertical="center"/>
    </xf>
    <xf numFmtId="4" fontId="6" fillId="0" borderId="20" xfId="1" applyNumberFormat="1" applyFont="1" applyFill="1" applyBorder="1" applyAlignment="1">
      <alignment horizontal="center" vertical="center"/>
    </xf>
    <xf numFmtId="4" fontId="6" fillId="2" borderId="26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vertical="center"/>
    </xf>
    <xf numFmtId="4" fontId="6" fillId="2" borderId="33" xfId="1" applyNumberFormat="1" applyFont="1" applyFill="1" applyBorder="1" applyAlignment="1">
      <alignment horizontal="center" vertical="center"/>
    </xf>
    <xf numFmtId="4" fontId="6" fillId="2" borderId="32" xfId="1" applyNumberFormat="1" applyFont="1" applyFill="1" applyBorder="1" applyAlignment="1">
      <alignment horizontal="center" vertical="center"/>
    </xf>
    <xf numFmtId="4" fontId="6" fillId="0" borderId="40" xfId="1" applyNumberFormat="1" applyFont="1" applyFill="1" applyBorder="1" applyAlignment="1">
      <alignment horizontal="center" vertical="center"/>
    </xf>
    <xf numFmtId="4" fontId="6" fillId="0" borderId="30" xfId="1" applyNumberFormat="1" applyFont="1" applyFill="1" applyBorder="1" applyAlignment="1">
      <alignment horizontal="center" vertical="center"/>
    </xf>
    <xf numFmtId="4" fontId="6" fillId="0" borderId="36" xfId="1" applyNumberFormat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 wrapText="1"/>
    </xf>
    <xf numFmtId="4" fontId="6" fillId="0" borderId="50" xfId="1" applyNumberFormat="1" applyFont="1" applyFill="1" applyBorder="1" applyAlignment="1">
      <alignment horizontal="center" vertical="center"/>
    </xf>
    <xf numFmtId="2" fontId="8" fillId="0" borderId="26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 wrapText="1"/>
    </xf>
    <xf numFmtId="4" fontId="6" fillId="0" borderId="51" xfId="1" applyNumberFormat="1" applyFont="1" applyFill="1" applyBorder="1" applyAlignment="1">
      <alignment horizontal="center" vertical="center"/>
    </xf>
    <xf numFmtId="2" fontId="8" fillId="0" borderId="52" xfId="1" applyNumberFormat="1" applyFont="1" applyFill="1" applyBorder="1" applyAlignment="1">
      <alignment horizontal="center" vertical="center"/>
    </xf>
    <xf numFmtId="4" fontId="6" fillId="0" borderId="21" xfId="1" applyNumberFormat="1" applyFont="1" applyFill="1" applyBorder="1" applyAlignment="1">
      <alignment horizontal="center" vertical="center"/>
    </xf>
    <xf numFmtId="4" fontId="6" fillId="2" borderId="44" xfId="1" applyNumberFormat="1" applyFont="1" applyFill="1" applyBorder="1" applyAlignment="1">
      <alignment horizontal="center" vertical="center"/>
    </xf>
    <xf numFmtId="4" fontId="6" fillId="2" borderId="39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 wrapText="1"/>
    </xf>
    <xf numFmtId="4" fontId="6" fillId="2" borderId="55" xfId="1" applyNumberFormat="1" applyFont="1" applyFill="1" applyBorder="1" applyAlignment="1">
      <alignment horizontal="center" vertical="center"/>
    </xf>
    <xf numFmtId="4" fontId="6" fillId="0" borderId="57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6" fillId="0" borderId="41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2" fontId="5" fillId="2" borderId="16" xfId="1" applyNumberFormat="1" applyFont="1" applyFill="1" applyBorder="1" applyAlignment="1">
      <alignment horizontal="center" vertical="center" wrapText="1"/>
    </xf>
    <xf numFmtId="2" fontId="5" fillId="2" borderId="15" xfId="1" applyNumberFormat="1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 wrapText="1"/>
    </xf>
    <xf numFmtId="4" fontId="6" fillId="0" borderId="58" xfId="1" applyNumberFormat="1" applyFont="1" applyFill="1" applyBorder="1" applyAlignment="1">
      <alignment horizontal="center" vertical="center"/>
    </xf>
    <xf numFmtId="2" fontId="6" fillId="0" borderId="30" xfId="1" applyNumberFormat="1" applyFont="1" applyFill="1" applyBorder="1" applyAlignment="1">
      <alignment horizontal="center" vertical="center" wrapText="1"/>
    </xf>
    <xf numFmtId="2" fontId="6" fillId="0" borderId="36" xfId="1" applyNumberFormat="1" applyFont="1" applyFill="1" applyBorder="1" applyAlignment="1">
      <alignment horizontal="center" vertical="center"/>
    </xf>
    <xf numFmtId="2" fontId="6" fillId="0" borderId="38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/>
    </xf>
    <xf numFmtId="2" fontId="6" fillId="0" borderId="26" xfId="1" applyNumberFormat="1" applyFont="1" applyFill="1" applyBorder="1" applyAlignment="1">
      <alignment horizontal="center" vertical="center"/>
    </xf>
    <xf numFmtId="2" fontId="6" fillId="0" borderId="51" xfId="1" applyNumberFormat="1" applyFont="1" applyFill="1" applyBorder="1" applyAlignment="1">
      <alignment horizontal="center" vertical="center" wrapText="1"/>
    </xf>
    <xf numFmtId="2" fontId="6" fillId="0" borderId="52" xfId="1" applyNumberFormat="1" applyFont="1" applyFill="1" applyBorder="1" applyAlignment="1">
      <alignment horizontal="center" vertical="center"/>
    </xf>
    <xf numFmtId="2" fontId="6" fillId="0" borderId="53" xfId="1" applyNumberFormat="1" applyFont="1" applyFill="1" applyBorder="1" applyAlignment="1">
      <alignment horizontal="center" vertical="center"/>
    </xf>
    <xf numFmtId="2" fontId="6" fillId="0" borderId="34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2" fontId="6" fillId="0" borderId="26" xfId="1" applyNumberFormat="1" applyFont="1" applyFill="1" applyBorder="1" applyAlignment="1">
      <alignment horizontal="center" vertical="center" wrapText="1"/>
    </xf>
    <xf numFmtId="2" fontId="6" fillId="0" borderId="16" xfId="1" applyNumberFormat="1" applyFont="1" applyFill="1" applyBorder="1" applyAlignment="1">
      <alignment horizontal="center" vertical="center" wrapText="1"/>
    </xf>
    <xf numFmtId="2" fontId="6" fillId="0" borderId="17" xfId="1" applyNumberFormat="1" applyFont="1" applyFill="1" applyBorder="1" applyAlignment="1">
      <alignment horizontal="center" vertical="center" wrapText="1"/>
    </xf>
    <xf numFmtId="2" fontId="6" fillId="0" borderId="8" xfId="1" applyNumberFormat="1" applyFont="1" applyFill="1" applyBorder="1" applyAlignment="1">
      <alignment horizontal="center" vertical="center" wrapText="1"/>
    </xf>
    <xf numFmtId="2" fontId="6" fillId="0" borderId="15" xfId="1" applyNumberFormat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0" fontId="5" fillId="3" borderId="4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2" fontId="5" fillId="2" borderId="37" xfId="1" applyNumberFormat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2" fontId="5" fillId="2" borderId="37" xfId="1" applyNumberFormat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13" xfId="1" applyNumberFormat="1" applyFont="1" applyFill="1" applyBorder="1" applyAlignment="1">
      <alignment horizontal="center" vertical="center"/>
    </xf>
    <xf numFmtId="2" fontId="6" fillId="0" borderId="36" xfId="1" applyNumberFormat="1" applyFont="1" applyFill="1" applyBorder="1" applyAlignment="1">
      <alignment horizontal="center" vertical="center" wrapText="1"/>
    </xf>
    <xf numFmtId="2" fontId="6" fillId="0" borderId="38" xfId="1" applyNumberFormat="1" applyFont="1" applyFill="1" applyBorder="1" applyAlignment="1">
      <alignment horizontal="center" vertical="center" wrapText="1"/>
    </xf>
    <xf numFmtId="2" fontId="6" fillId="0" borderId="35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2" fontId="6" fillId="0" borderId="34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51" xfId="1" applyNumberFormat="1" applyFont="1" applyFill="1" applyBorder="1" applyAlignment="1">
      <alignment horizontal="center" vertical="center"/>
    </xf>
    <xf numFmtId="2" fontId="5" fillId="2" borderId="61" xfId="1" applyNumberFormat="1" applyFont="1" applyFill="1" applyBorder="1" applyAlignment="1">
      <alignment horizontal="center" vertical="center" wrapText="1"/>
    </xf>
    <xf numFmtId="2" fontId="5" fillId="2" borderId="62" xfId="1" applyNumberFormat="1" applyFont="1" applyFill="1" applyBorder="1" applyAlignment="1">
      <alignment horizontal="center" vertical="center" wrapText="1"/>
    </xf>
    <xf numFmtId="2" fontId="5" fillId="2" borderId="60" xfId="1" applyNumberFormat="1" applyFont="1" applyFill="1" applyBorder="1" applyAlignment="1">
      <alignment horizontal="center" vertical="center"/>
    </xf>
    <xf numFmtId="2" fontId="5" fillId="2" borderId="62" xfId="1" applyNumberFormat="1" applyFont="1" applyFill="1" applyBorder="1" applyAlignment="1">
      <alignment horizontal="center" vertical="center"/>
    </xf>
    <xf numFmtId="2" fontId="5" fillId="2" borderId="63" xfId="1" applyNumberFormat="1" applyFont="1" applyFill="1" applyBorder="1" applyAlignment="1">
      <alignment horizontal="center" vertical="center" wrapText="1"/>
    </xf>
    <xf numFmtId="2" fontId="5" fillId="2" borderId="63" xfId="1" applyNumberFormat="1" applyFont="1" applyFill="1" applyBorder="1" applyAlignment="1">
      <alignment horizontal="center" vertical="center"/>
    </xf>
    <xf numFmtId="2" fontId="5" fillId="2" borderId="64" xfId="1" applyNumberFormat="1" applyFont="1" applyFill="1" applyBorder="1" applyAlignment="1">
      <alignment horizontal="center" vertical="center" wrapText="1"/>
    </xf>
    <xf numFmtId="2" fontId="5" fillId="2" borderId="64" xfId="1" applyNumberFormat="1" applyFont="1" applyFill="1" applyBorder="1" applyAlignment="1">
      <alignment horizontal="center" vertical="center"/>
    </xf>
    <xf numFmtId="2" fontId="5" fillId="2" borderId="32" xfId="1" applyNumberFormat="1" applyFont="1" applyFill="1" applyBorder="1" applyAlignment="1">
      <alignment horizontal="center" vertical="center"/>
    </xf>
    <xf numFmtId="2" fontId="6" fillId="0" borderId="4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2" fontId="6" fillId="0" borderId="37" xfId="1" applyNumberFormat="1" applyFont="1" applyFill="1" applyBorder="1" applyAlignment="1">
      <alignment horizontal="center" vertical="center"/>
    </xf>
    <xf numFmtId="2" fontId="6" fillId="0" borderId="33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/>
    </xf>
    <xf numFmtId="2" fontId="5" fillId="2" borderId="46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2" fontId="5" fillId="2" borderId="66" xfId="1" applyNumberFormat="1" applyFont="1" applyFill="1" applyBorder="1" applyAlignment="1">
      <alignment horizontal="center" vertical="center"/>
    </xf>
    <xf numFmtId="2" fontId="5" fillId="2" borderId="56" xfId="1" applyNumberFormat="1" applyFont="1" applyFill="1" applyBorder="1" applyAlignment="1">
      <alignment horizontal="center" vertical="center"/>
    </xf>
    <xf numFmtId="2" fontId="5" fillId="2" borderId="47" xfId="1" applyNumberFormat="1" applyFont="1" applyFill="1" applyBorder="1" applyAlignment="1">
      <alignment horizontal="center" vertical="center"/>
    </xf>
    <xf numFmtId="4" fontId="6" fillId="0" borderId="47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/>
    </xf>
    <xf numFmtId="4" fontId="5" fillId="2" borderId="63" xfId="1" applyNumberFormat="1" applyFont="1" applyFill="1" applyBorder="1" applyAlignment="1">
      <alignment horizontal="center" vertical="center"/>
    </xf>
    <xf numFmtId="4" fontId="5" fillId="2" borderId="64" xfId="1" applyNumberFormat="1" applyFont="1" applyFill="1" applyBorder="1" applyAlignment="1">
      <alignment horizontal="center" vertical="center"/>
    </xf>
    <xf numFmtId="4" fontId="5" fillId="2" borderId="45" xfId="1" applyNumberFormat="1" applyFont="1" applyFill="1" applyBorder="1" applyAlignment="1">
      <alignment horizontal="center" vertical="center"/>
    </xf>
    <xf numFmtId="4" fontId="5" fillId="2" borderId="6" xfId="1" applyNumberFormat="1" applyFont="1" applyFill="1" applyBorder="1" applyAlignment="1">
      <alignment horizontal="center" vertical="center"/>
    </xf>
    <xf numFmtId="4" fontId="5" fillId="2" borderId="32" xfId="1" applyNumberFormat="1" applyFont="1" applyFill="1" applyBorder="1" applyAlignment="1">
      <alignment horizontal="center" vertical="center"/>
    </xf>
    <xf numFmtId="165" fontId="6" fillId="0" borderId="57" xfId="1" applyNumberFormat="1" applyFont="1" applyFill="1" applyBorder="1" applyAlignment="1">
      <alignment horizontal="center" vertical="center"/>
    </xf>
    <xf numFmtId="167" fontId="6" fillId="0" borderId="15" xfId="1" applyNumberFormat="1" applyFon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  <xf numFmtId="2" fontId="6" fillId="0" borderId="50" xfId="1" applyNumberFormat="1" applyFont="1" applyFill="1" applyBorder="1" applyAlignment="1">
      <alignment horizontal="center" vertical="center"/>
    </xf>
    <xf numFmtId="2" fontId="6" fillId="0" borderId="31" xfId="1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/>
    </xf>
    <xf numFmtId="2" fontId="6" fillId="0" borderId="32" xfId="1" applyNumberFormat="1" applyFont="1" applyFill="1" applyBorder="1" applyAlignment="1">
      <alignment horizontal="center" vertical="center" wrapText="1"/>
    </xf>
    <xf numFmtId="167" fontId="6" fillId="0" borderId="12" xfId="1" applyNumberFormat="1" applyFont="1" applyFill="1" applyBorder="1" applyAlignment="1">
      <alignment horizontal="center" vertical="center"/>
    </xf>
    <xf numFmtId="167" fontId="6" fillId="0" borderId="21" xfId="1" applyNumberFormat="1" applyFont="1" applyFill="1" applyBorder="1" applyAlignment="1">
      <alignment horizontal="center" vertical="center"/>
    </xf>
    <xf numFmtId="167" fontId="6" fillId="0" borderId="13" xfId="1" applyNumberFormat="1" applyFont="1" applyFill="1" applyBorder="1" applyAlignment="1">
      <alignment horizontal="center" vertical="center"/>
    </xf>
    <xf numFmtId="4" fontId="6" fillId="0" borderId="22" xfId="1" applyNumberFormat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  <xf numFmtId="4" fontId="6" fillId="0" borderId="25" xfId="1" applyNumberFormat="1" applyFont="1" applyFill="1" applyBorder="1" applyAlignment="1">
      <alignment horizontal="center" vertical="center"/>
    </xf>
    <xf numFmtId="167" fontId="6" fillId="0" borderId="22" xfId="1" applyNumberFormat="1" applyFont="1" applyFill="1" applyBorder="1" applyAlignment="1">
      <alignment horizontal="center" vertical="center"/>
    </xf>
    <xf numFmtId="167" fontId="6" fillId="0" borderId="23" xfId="1" applyNumberFormat="1" applyFont="1" applyFill="1" applyBorder="1" applyAlignment="1">
      <alignment horizontal="center" vertical="center"/>
    </xf>
    <xf numFmtId="167" fontId="6" fillId="0" borderId="25" xfId="1" applyNumberFormat="1" applyFont="1" applyFill="1" applyBorder="1" applyAlignment="1">
      <alignment horizontal="center" vertical="center"/>
    </xf>
    <xf numFmtId="168" fontId="6" fillId="0" borderId="47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4" fontId="5" fillId="2" borderId="67" xfId="1" applyNumberFormat="1" applyFont="1" applyFill="1" applyBorder="1" applyAlignment="1">
      <alignment horizontal="center" vertical="center"/>
    </xf>
    <xf numFmtId="4" fontId="5" fillId="2" borderId="31" xfId="1" applyNumberFormat="1" applyFont="1" applyFill="1" applyBorder="1" applyAlignment="1">
      <alignment horizontal="center" vertical="center"/>
    </xf>
    <xf numFmtId="4" fontId="6" fillId="0" borderId="28" xfId="1" applyNumberFormat="1" applyFont="1" applyFill="1" applyBorder="1" applyAlignment="1">
      <alignment horizontal="center" vertical="center"/>
    </xf>
    <xf numFmtId="4" fontId="6" fillId="0" borderId="29" xfId="1" applyNumberFormat="1" applyFont="1" applyFill="1" applyBorder="1" applyAlignment="1">
      <alignment horizontal="center" vertical="center"/>
    </xf>
    <xf numFmtId="4" fontId="6" fillId="0" borderId="68" xfId="1" applyNumberFormat="1" applyFont="1" applyFill="1" applyBorder="1" applyAlignment="1">
      <alignment horizontal="center" vertical="center"/>
    </xf>
    <xf numFmtId="4" fontId="6" fillId="0" borderId="27" xfId="1" applyNumberFormat="1" applyFont="1" applyFill="1" applyBorder="1" applyAlignment="1">
      <alignment horizontal="center" vertical="center"/>
    </xf>
    <xf numFmtId="4" fontId="5" fillId="2" borderId="59" xfId="1" applyNumberFormat="1" applyFont="1" applyFill="1" applyBorder="1" applyAlignment="1">
      <alignment horizontal="center" vertical="center"/>
    </xf>
    <xf numFmtId="4" fontId="5" fillId="2" borderId="66" xfId="1" applyNumberFormat="1" applyFont="1" applyFill="1" applyBorder="1" applyAlignment="1">
      <alignment horizontal="center" vertical="center"/>
    </xf>
    <xf numFmtId="4" fontId="5" fillId="2" borderId="58" xfId="1" applyNumberFormat="1" applyFont="1" applyFill="1" applyBorder="1" applyAlignment="1">
      <alignment horizontal="center" vertical="center"/>
    </xf>
    <xf numFmtId="4" fontId="6" fillId="0" borderId="59" xfId="1" applyNumberFormat="1" applyFont="1" applyFill="1" applyBorder="1" applyAlignment="1">
      <alignment horizontal="center" vertical="center"/>
    </xf>
    <xf numFmtId="4" fontId="6" fillId="0" borderId="54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left" vertical="center" wrapText="1"/>
    </xf>
    <xf numFmtId="0" fontId="6" fillId="0" borderId="23" xfId="1" applyFont="1" applyFill="1" applyBorder="1" applyAlignment="1">
      <alignment horizontal="left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4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indent="2"/>
    </xf>
    <xf numFmtId="0" fontId="6" fillId="0" borderId="2" xfId="1" applyFont="1" applyFill="1" applyBorder="1" applyAlignment="1">
      <alignment horizontal="left" vertical="center" indent="2"/>
    </xf>
    <xf numFmtId="0" fontId="6" fillId="0" borderId="6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 indent="2"/>
    </xf>
    <xf numFmtId="0" fontId="6" fillId="2" borderId="65" xfId="1" applyFont="1" applyFill="1" applyBorder="1"/>
    <xf numFmtId="0" fontId="6" fillId="2" borderId="0" xfId="1" applyFont="1" applyFill="1" applyBorder="1"/>
    <xf numFmtId="0" fontId="6" fillId="2" borderId="2" xfId="1" applyFont="1" applyFill="1" applyBorder="1"/>
    <xf numFmtId="0" fontId="6" fillId="2" borderId="6" xfId="1" applyFont="1" applyFill="1" applyBorder="1"/>
    <xf numFmtId="4" fontId="6" fillId="0" borderId="60" xfId="1" applyNumberFormat="1" applyFont="1" applyFill="1" applyBorder="1" applyAlignment="1">
      <alignment horizontal="center" vertical="center"/>
    </xf>
    <xf numFmtId="4" fontId="6" fillId="0" borderId="70" xfId="1" applyNumberFormat="1" applyFont="1" applyFill="1" applyBorder="1" applyAlignment="1">
      <alignment horizontal="center" vertical="center"/>
    </xf>
    <xf numFmtId="4" fontId="6" fillId="0" borderId="61" xfId="1" applyNumberFormat="1" applyFont="1" applyFill="1" applyBorder="1" applyAlignment="1">
      <alignment horizontal="center" vertical="center"/>
    </xf>
    <xf numFmtId="0" fontId="6" fillId="0" borderId="22" xfId="1" applyFont="1" applyFill="1" applyBorder="1"/>
    <xf numFmtId="0" fontId="6" fillId="0" borderId="23" xfId="1" applyFont="1" applyFill="1" applyBorder="1"/>
    <xf numFmtId="0" fontId="6" fillId="0" borderId="25" xfId="1" applyFont="1" applyFill="1" applyBorder="1"/>
    <xf numFmtId="0" fontId="6" fillId="2" borderId="26" xfId="1" applyFont="1" applyFill="1" applyBorder="1"/>
    <xf numFmtId="0" fontId="6" fillId="0" borderId="22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0" fontId="6" fillId="0" borderId="54" xfId="1" applyFont="1" applyFill="1" applyBorder="1"/>
    <xf numFmtId="0" fontId="6" fillId="0" borderId="0" xfId="1" applyNumberFormat="1" applyFont="1" applyFill="1"/>
    <xf numFmtId="2" fontId="6" fillId="0" borderId="4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center" vertical="center" wrapText="1"/>
    </xf>
    <xf numFmtId="0" fontId="6" fillId="0" borderId="64" xfId="1" applyFont="1" applyFill="1" applyBorder="1" applyAlignment="1">
      <alignment horizontal="center" vertical="center" wrapText="1"/>
    </xf>
    <xf numFmtId="0" fontId="6" fillId="0" borderId="6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left" vertical="center" wrapText="1"/>
    </xf>
    <xf numFmtId="0" fontId="5" fillId="0" borderId="48" xfId="1" applyFont="1" applyFill="1" applyBorder="1" applyAlignment="1">
      <alignment horizontal="left" vertical="center" wrapText="1"/>
    </xf>
    <xf numFmtId="0" fontId="5" fillId="0" borderId="47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/>
    </xf>
    <xf numFmtId="0" fontId="5" fillId="3" borderId="8" xfId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5" fillId="3" borderId="65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47" xfId="1" applyFont="1" applyFill="1" applyBorder="1" applyAlignment="1">
      <alignment horizontal="center" vertical="center" wrapText="1"/>
    </xf>
    <xf numFmtId="0" fontId="5" fillId="3" borderId="59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2" fontId="5" fillId="2" borderId="38" xfId="1" applyNumberFormat="1" applyFont="1" applyFill="1" applyBorder="1" applyAlignment="1">
      <alignment horizontal="center" vertical="center" wrapText="1"/>
    </xf>
    <xf numFmtId="2" fontId="5" fillId="2" borderId="31" xfId="1" applyNumberFormat="1" applyFont="1" applyFill="1" applyBorder="1" applyAlignment="1">
      <alignment horizontal="center" vertical="center" wrapText="1"/>
    </xf>
    <xf numFmtId="2" fontId="5" fillId="2" borderId="30" xfId="1" applyNumberFormat="1" applyFont="1" applyFill="1" applyBorder="1" applyAlignment="1">
      <alignment horizontal="center" vertical="center" wrapText="1"/>
    </xf>
    <xf numFmtId="2" fontId="5" fillId="2" borderId="37" xfId="1" applyNumberFormat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 wrapText="1"/>
    </xf>
    <xf numFmtId="0" fontId="6" fillId="0" borderId="63" xfId="1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left" vertical="center" wrapText="1"/>
    </xf>
    <xf numFmtId="0" fontId="5" fillId="0" borderId="65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59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4" fontId="6" fillId="0" borderId="34" xfId="1" applyNumberFormat="1" applyFont="1" applyFill="1" applyBorder="1" applyAlignment="1">
      <alignment horizontal="center" vertical="center"/>
    </xf>
    <xf numFmtId="4" fontId="6" fillId="0" borderId="3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 wrapText="1"/>
    </xf>
    <xf numFmtId="2" fontId="5" fillId="2" borderId="30" xfId="1" applyNumberFormat="1" applyFont="1" applyFill="1" applyBorder="1" applyAlignment="1">
      <alignment horizontal="center" vertical="center"/>
    </xf>
    <xf numFmtId="2" fontId="5" fillId="2" borderId="31" xfId="1" applyNumberFormat="1" applyFont="1" applyFill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4" fontId="6" fillId="0" borderId="43" xfId="1" applyNumberFormat="1" applyFont="1" applyFill="1" applyBorder="1" applyAlignment="1">
      <alignment horizontal="center" vertical="center"/>
    </xf>
    <xf numFmtId="4" fontId="6" fillId="0" borderId="40" xfId="1" applyNumberFormat="1" applyFont="1" applyFill="1" applyBorder="1" applyAlignment="1">
      <alignment horizontal="center" vertical="center"/>
    </xf>
    <xf numFmtId="4" fontId="6" fillId="0" borderId="19" xfId="1" applyNumberFormat="1" applyFont="1" applyFill="1" applyBorder="1" applyAlignment="1">
      <alignment horizontal="center" vertical="center"/>
    </xf>
    <xf numFmtId="4" fontId="6" fillId="0" borderId="20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center" wrapText="1"/>
    </xf>
    <xf numFmtId="4" fontId="6" fillId="0" borderId="37" xfId="1" applyNumberFormat="1" applyFont="1" applyFill="1" applyBorder="1" applyAlignment="1">
      <alignment horizontal="center" vertical="center"/>
    </xf>
    <xf numFmtId="4" fontId="6" fillId="0" borderId="45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33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63" xfId="1" applyFont="1" applyFill="1" applyBorder="1" applyAlignment="1">
      <alignment horizontal="left" vertical="center" wrapText="1"/>
    </xf>
    <xf numFmtId="0" fontId="5" fillId="0" borderId="45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indent="2"/>
    </xf>
    <xf numFmtId="0" fontId="6" fillId="0" borderId="2" xfId="1" applyFont="1" applyFill="1" applyBorder="1" applyAlignment="1">
      <alignment horizontal="left" vertical="center" indent="2"/>
    </xf>
    <xf numFmtId="0" fontId="6" fillId="0" borderId="6" xfId="1" applyFont="1" applyFill="1" applyBorder="1" applyAlignment="1">
      <alignment horizontal="left" vertical="center" indent="2"/>
    </xf>
    <xf numFmtId="0" fontId="6" fillId="0" borderId="43" xfId="1" applyFont="1" applyFill="1" applyBorder="1" applyAlignment="1">
      <alignment horizontal="left" vertical="center" indent="2"/>
    </xf>
    <xf numFmtId="0" fontId="6" fillId="0" borderId="69" xfId="1" applyFont="1" applyFill="1" applyBorder="1" applyAlignment="1">
      <alignment horizontal="left" vertical="center" indent="2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indent="2"/>
    </xf>
    <xf numFmtId="0" fontId="6" fillId="0" borderId="64" xfId="1" applyFont="1" applyFill="1" applyBorder="1" applyAlignment="1">
      <alignment horizontal="left" vertical="center" indent="2"/>
    </xf>
    <xf numFmtId="0" fontId="6" fillId="0" borderId="32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68" fontId="9" fillId="0" borderId="2" xfId="1" applyNumberFormat="1" applyFont="1" applyFill="1" applyBorder="1" applyAlignment="1">
      <alignment horizontal="center" vertical="center"/>
    </xf>
    <xf numFmtId="168" fontId="9" fillId="0" borderId="3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4" fontId="9" fillId="0" borderId="34" xfId="1" applyNumberFormat="1" applyFont="1" applyFill="1" applyBorder="1" applyAlignment="1">
      <alignment horizontal="center" vertical="center"/>
    </xf>
    <xf numFmtId="4" fontId="9" fillId="0" borderId="63" xfId="1" applyNumberFormat="1" applyFont="1" applyFill="1" applyBorder="1" applyAlignment="1">
      <alignment horizontal="center" vertical="center"/>
    </xf>
    <xf numFmtId="4" fontId="9" fillId="0" borderId="35" xfId="1" applyNumberFormat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/>
    </xf>
    <xf numFmtId="0" fontId="9" fillId="0" borderId="63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24" xfId="1" applyNumberFormat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4" fontId="12" fillId="0" borderId="34" xfId="1" applyNumberFormat="1" applyFont="1" applyFill="1" applyBorder="1" applyAlignment="1">
      <alignment horizontal="center" vertical="center"/>
    </xf>
    <xf numFmtId="4" fontId="12" fillId="0" borderId="63" xfId="1" applyNumberFormat="1" applyFont="1" applyFill="1" applyBorder="1" applyAlignment="1">
      <alignment horizontal="center" vertical="center"/>
    </xf>
    <xf numFmtId="4" fontId="12" fillId="0" borderId="35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9" fillId="0" borderId="19" xfId="1" applyNumberFormat="1" applyFont="1" applyFill="1" applyBorder="1" applyAlignment="1">
      <alignment horizontal="center" vertical="center"/>
    </xf>
    <xf numFmtId="4" fontId="9" fillId="0" borderId="20" xfId="1" applyNumberFormat="1" applyFont="1" applyFill="1" applyBorder="1" applyAlignment="1">
      <alignment horizontal="center" vertical="center"/>
    </xf>
    <xf numFmtId="2" fontId="8" fillId="2" borderId="26" xfId="1" applyNumberFormat="1" applyFont="1" applyFill="1" applyBorder="1" applyAlignment="1">
      <alignment horizontal="center" vertical="center" wrapText="1"/>
    </xf>
    <xf numFmtId="2" fontId="8" fillId="2" borderId="6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/>
    </xf>
    <xf numFmtId="2" fontId="8" fillId="2" borderId="3" xfId="1" applyNumberFormat="1" applyFont="1" applyFill="1" applyBorder="1" applyAlignment="1">
      <alignment horizontal="center" vertical="center"/>
    </xf>
    <xf numFmtId="166" fontId="8" fillId="0" borderId="2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center" vertical="center"/>
    </xf>
    <xf numFmtId="2" fontId="8" fillId="2" borderId="6" xfId="1" applyNumberFormat="1" applyFont="1" applyFill="1" applyBorder="1" applyAlignment="1">
      <alignment horizontal="center" vertical="center"/>
    </xf>
    <xf numFmtId="4" fontId="6" fillId="2" borderId="26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33" xfId="1" applyNumberFormat="1" applyFont="1" applyFill="1" applyBorder="1" applyAlignment="1">
      <alignment horizontal="center" vertical="center"/>
    </xf>
    <xf numFmtId="4" fontId="6" fillId="2" borderId="32" xfId="1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/>
    </xf>
    <xf numFmtId="2" fontId="8" fillId="0" borderId="26" xfId="1" applyNumberFormat="1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4" fontId="7" fillId="2" borderId="32" xfId="1" applyNumberFormat="1" applyFont="1" applyFill="1" applyBorder="1" applyAlignment="1">
      <alignment horizontal="center" vertical="center"/>
    </xf>
    <xf numFmtId="4" fontId="7" fillId="0" borderId="33" xfId="1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2" fontId="8" fillId="0" borderId="26" xfId="1" applyNumberFormat="1" applyFont="1" applyFill="1" applyBorder="1" applyAlignment="1">
      <alignment horizontal="center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2" fontId="5" fillId="0" borderId="49" xfId="1" applyNumberFormat="1" applyFont="1" applyFill="1" applyBorder="1" applyAlignment="1">
      <alignment horizontal="center" vertical="center" wrapText="1"/>
    </xf>
    <xf numFmtId="2" fontId="5" fillId="0" borderId="18" xfId="1" applyNumberFormat="1" applyFont="1" applyFill="1" applyBorder="1" applyAlignment="1">
      <alignment horizontal="center" vertical="center" wrapText="1"/>
    </xf>
    <xf numFmtId="0" fontId="5" fillId="4" borderId="48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39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left" vertical="center" wrapText="1"/>
    </xf>
    <xf numFmtId="0" fontId="5" fillId="4" borderId="7" xfId="1" applyFont="1" applyFill="1" applyBorder="1" applyAlignment="1">
      <alignment horizontal="left" vertical="center" wrapText="1"/>
    </xf>
    <xf numFmtId="0" fontId="5" fillId="4" borderId="15" xfId="1" applyFont="1" applyFill="1" applyBorder="1" applyAlignment="1">
      <alignment horizontal="left" vertical="center" wrapText="1"/>
    </xf>
    <xf numFmtId="169" fontId="6" fillId="0" borderId="47" xfId="1" applyNumberFormat="1" applyFont="1" applyFill="1" applyBorder="1" applyAlignment="1">
      <alignment horizontal="center" vertical="center"/>
    </xf>
    <xf numFmtId="169" fontId="6" fillId="0" borderId="57" xfId="1" applyNumberFormat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0" fontId="6" fillId="4" borderId="13" xfId="4" applyFont="1" applyFill="1" applyBorder="1" applyAlignment="1">
      <alignment vertical="center" wrapText="1"/>
    </xf>
    <xf numFmtId="0" fontId="10" fillId="4" borderId="2" xfId="4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_Тарифы на 2010 год сравнение по 10-му году" xfId="1"/>
    <cellStyle name="Стиль 1" xfId="3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tenergosby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9"/>
  <sheetViews>
    <sheetView tabSelected="1" view="pageBreakPreview" zoomScale="70" zoomScaleNormal="60" zoomScaleSheetLayoutView="70" workbookViewId="0">
      <selection activeCell="D12" sqref="D12"/>
    </sheetView>
  </sheetViews>
  <sheetFormatPr defaultRowHeight="15.75" x14ac:dyDescent="0.25"/>
  <cols>
    <col min="1" max="1" width="6.140625" style="2" customWidth="1"/>
    <col min="2" max="2" width="25.42578125" style="2" customWidth="1"/>
    <col min="3" max="4" width="19.5703125" style="2" customWidth="1"/>
    <col min="5" max="5" width="17.42578125" style="2" customWidth="1"/>
    <col min="6" max="8" width="16.5703125" style="37" hidden="1" customWidth="1"/>
    <col min="9" max="9" width="1.7109375" style="37" hidden="1" customWidth="1"/>
    <col min="10" max="13" width="16.5703125" style="2" hidden="1" customWidth="1"/>
    <col min="14" max="17" width="16.5703125" style="2" customWidth="1"/>
    <col min="18" max="18" width="16.5703125" style="2" hidden="1" customWidth="1"/>
    <col min="19" max="19" width="49.5703125" style="2" customWidth="1"/>
    <col min="20" max="20" width="29.7109375" style="2" customWidth="1"/>
    <col min="21" max="16384" width="9.140625" style="2"/>
  </cols>
  <sheetData>
    <row r="1" spans="1:19" x14ac:dyDescent="0.25">
      <c r="A1" s="272" t="s">
        <v>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16.5" thickBot="1" x14ac:dyDescent="0.3"/>
    <row r="3" spans="1:19" ht="16.5" thickBot="1" x14ac:dyDescent="0.3">
      <c r="A3" s="282" t="s">
        <v>0</v>
      </c>
      <c r="B3" s="285" t="s">
        <v>1</v>
      </c>
      <c r="C3" s="286"/>
      <c r="D3" s="287"/>
      <c r="E3" s="282" t="s">
        <v>2</v>
      </c>
      <c r="J3" s="279" t="s">
        <v>68</v>
      </c>
      <c r="K3" s="280"/>
      <c r="L3" s="280"/>
      <c r="M3" s="281"/>
      <c r="N3" s="280" t="s">
        <v>69</v>
      </c>
      <c r="O3" s="280"/>
      <c r="P3" s="280"/>
      <c r="Q3" s="281"/>
      <c r="R3" s="294" t="s">
        <v>83</v>
      </c>
      <c r="S3" s="282" t="s">
        <v>3</v>
      </c>
    </row>
    <row r="4" spans="1:19" ht="19.5" customHeight="1" thickBot="1" x14ac:dyDescent="0.3">
      <c r="A4" s="283"/>
      <c r="B4" s="288"/>
      <c r="C4" s="289"/>
      <c r="D4" s="290"/>
      <c r="E4" s="283"/>
      <c r="F4" s="273" t="s">
        <v>40</v>
      </c>
      <c r="G4" s="274"/>
      <c r="H4" s="275" t="s">
        <v>41</v>
      </c>
      <c r="I4" s="274"/>
      <c r="J4" s="276" t="s">
        <v>56</v>
      </c>
      <c r="K4" s="277"/>
      <c r="L4" s="278" t="s">
        <v>57</v>
      </c>
      <c r="M4" s="277"/>
      <c r="N4" s="276" t="s">
        <v>56</v>
      </c>
      <c r="O4" s="277"/>
      <c r="P4" s="278" t="s">
        <v>57</v>
      </c>
      <c r="Q4" s="277"/>
      <c r="R4" s="295"/>
      <c r="S4" s="283"/>
    </row>
    <row r="5" spans="1:19" ht="19.5" customHeight="1" thickBot="1" x14ac:dyDescent="0.3">
      <c r="A5" s="284"/>
      <c r="B5" s="291"/>
      <c r="C5" s="292"/>
      <c r="D5" s="293"/>
      <c r="E5" s="284"/>
      <c r="F5" s="135" t="s">
        <v>42</v>
      </c>
      <c r="G5" s="136" t="s">
        <v>43</v>
      </c>
      <c r="H5" s="137" t="s">
        <v>42</v>
      </c>
      <c r="I5" s="136" t="s">
        <v>43</v>
      </c>
      <c r="J5" s="137" t="s">
        <v>42</v>
      </c>
      <c r="K5" s="138" t="s">
        <v>43</v>
      </c>
      <c r="L5" s="135" t="s">
        <v>42</v>
      </c>
      <c r="M5" s="138" t="s">
        <v>43</v>
      </c>
      <c r="N5" s="137" t="s">
        <v>42</v>
      </c>
      <c r="O5" s="138" t="s">
        <v>43</v>
      </c>
      <c r="P5" s="135" t="s">
        <v>42</v>
      </c>
      <c r="Q5" s="138" t="s">
        <v>43</v>
      </c>
      <c r="R5" s="296"/>
      <c r="S5" s="283"/>
    </row>
    <row r="6" spans="1:19" ht="58.5" customHeight="1" thickBot="1" x14ac:dyDescent="0.3">
      <c r="A6" s="443">
        <v>1</v>
      </c>
      <c r="B6" s="433" t="s">
        <v>111</v>
      </c>
      <c r="C6" s="434"/>
      <c r="D6" s="435"/>
      <c r="E6" s="440" t="s">
        <v>113</v>
      </c>
      <c r="F6" s="431"/>
      <c r="G6" s="431"/>
      <c r="H6" s="432"/>
      <c r="I6" s="430"/>
      <c r="J6" s="438" t="s">
        <v>116</v>
      </c>
      <c r="K6" s="439"/>
      <c r="L6" s="439"/>
      <c r="M6" s="439"/>
      <c r="N6" s="439"/>
      <c r="O6" s="439"/>
      <c r="P6" s="439"/>
      <c r="Q6" s="439"/>
      <c r="R6" s="439"/>
      <c r="S6" s="442" t="s">
        <v>114</v>
      </c>
    </row>
    <row r="7" spans="1:19" ht="40.5" hidden="1" customHeight="1" thickBot="1" x14ac:dyDescent="0.3">
      <c r="A7" s="225">
        <v>1</v>
      </c>
      <c r="B7" s="343" t="s">
        <v>112</v>
      </c>
      <c r="C7" s="344"/>
      <c r="D7" s="345"/>
      <c r="E7" s="176" t="s">
        <v>115</v>
      </c>
      <c r="F7" s="177"/>
      <c r="G7" s="162"/>
      <c r="H7" s="161"/>
      <c r="I7" s="178"/>
      <c r="J7" s="207">
        <f>95.393/100</f>
        <v>0.95393000000000006</v>
      </c>
      <c r="K7" s="191">
        <f>95.522/100</f>
        <v>0.95522000000000007</v>
      </c>
      <c r="L7" s="207">
        <f>J7*1.18</f>
        <v>1.1256374</v>
      </c>
      <c r="M7" s="191">
        <f>K7*1.18</f>
        <v>1.1271595999999999</v>
      </c>
      <c r="N7" s="436">
        <f>98.525/100</f>
        <v>0.98525000000000007</v>
      </c>
      <c r="O7" s="437">
        <f>98.612/100</f>
        <v>0.98612</v>
      </c>
      <c r="P7" s="436">
        <f>N7*1.18</f>
        <v>1.162595</v>
      </c>
      <c r="Q7" s="437">
        <f>O7*1.18</f>
        <v>1.1636215999999999</v>
      </c>
      <c r="R7" s="198">
        <f>O7/K7-1</f>
        <v>3.2348568916061193E-2</v>
      </c>
      <c r="S7" s="441" t="s">
        <v>117</v>
      </c>
    </row>
    <row r="8" spans="1:19" s="111" customFormat="1" ht="45" hidden="1" customHeight="1" thickBot="1" x14ac:dyDescent="0.3">
      <c r="A8" s="384" t="s">
        <v>58</v>
      </c>
      <c r="B8" s="340" t="s">
        <v>77</v>
      </c>
      <c r="C8" s="320"/>
      <c r="D8" s="321"/>
      <c r="E8" s="169" t="s">
        <v>59</v>
      </c>
      <c r="F8" s="186"/>
      <c r="G8" s="186"/>
      <c r="H8" s="186"/>
      <c r="I8" s="188"/>
      <c r="J8" s="312">
        <f>2.21+1.01+0.14+2.56</f>
        <v>5.92</v>
      </c>
      <c r="K8" s="313"/>
      <c r="L8" s="330">
        <f>J8*1.18</f>
        <v>6.9855999999999998</v>
      </c>
      <c r="M8" s="331"/>
      <c r="N8" s="312" t="s">
        <v>62</v>
      </c>
      <c r="O8" s="313"/>
      <c r="P8" s="330" t="s">
        <v>62</v>
      </c>
      <c r="Q8" s="331"/>
      <c r="R8" s="201" t="s">
        <v>62</v>
      </c>
      <c r="S8" s="108"/>
    </row>
    <row r="9" spans="1:19" s="111" customFormat="1" ht="51" customHeight="1" thickBot="1" x14ac:dyDescent="0.3">
      <c r="A9" s="385"/>
      <c r="B9" s="341"/>
      <c r="C9" s="316" t="s">
        <v>84</v>
      </c>
      <c r="D9" s="324"/>
      <c r="E9" s="220" t="s">
        <v>80</v>
      </c>
      <c r="F9" s="209"/>
      <c r="G9" s="209"/>
      <c r="H9" s="209"/>
      <c r="I9" s="210"/>
      <c r="J9" s="211"/>
      <c r="K9" s="212"/>
      <c r="L9" s="213"/>
      <c r="M9" s="213"/>
      <c r="N9" s="327" t="s">
        <v>62</v>
      </c>
      <c r="O9" s="328"/>
      <c r="P9" s="327">
        <v>550</v>
      </c>
      <c r="Q9" s="328"/>
      <c r="R9" s="214"/>
      <c r="S9" s="229" t="s">
        <v>88</v>
      </c>
    </row>
    <row r="10" spans="1:19" s="111" customFormat="1" ht="47.25" customHeight="1" x14ac:dyDescent="0.25">
      <c r="A10" s="385"/>
      <c r="B10" s="341"/>
      <c r="C10" s="316" t="s">
        <v>85</v>
      </c>
      <c r="D10" s="222" t="s">
        <v>78</v>
      </c>
      <c r="E10" s="220" t="s">
        <v>80</v>
      </c>
      <c r="F10" s="185"/>
      <c r="G10" s="185"/>
      <c r="H10" s="185"/>
      <c r="I10" s="189"/>
      <c r="J10" s="327" t="s">
        <v>62</v>
      </c>
      <c r="K10" s="328"/>
      <c r="L10" s="327" t="s">
        <v>62</v>
      </c>
      <c r="M10" s="328"/>
      <c r="N10" s="332">
        <v>19319</v>
      </c>
      <c r="O10" s="333"/>
      <c r="P10" s="334">
        <f>N10*1.18</f>
        <v>22796.42</v>
      </c>
      <c r="Q10" s="335"/>
      <c r="R10" s="202" t="s">
        <v>62</v>
      </c>
      <c r="S10" s="257" t="s">
        <v>87</v>
      </c>
    </row>
    <row r="11" spans="1:19" s="111" customFormat="1" ht="47.25" customHeight="1" thickBot="1" x14ac:dyDescent="0.3">
      <c r="A11" s="385"/>
      <c r="B11" s="341"/>
      <c r="C11" s="316"/>
      <c r="D11" s="222" t="s">
        <v>79</v>
      </c>
      <c r="E11" s="221" t="s">
        <v>80</v>
      </c>
      <c r="F11" s="187"/>
      <c r="G11" s="187"/>
      <c r="H11" s="187"/>
      <c r="I11" s="190"/>
      <c r="J11" s="325" t="s">
        <v>62</v>
      </c>
      <c r="K11" s="326"/>
      <c r="L11" s="325" t="s">
        <v>62</v>
      </c>
      <c r="M11" s="326"/>
      <c r="N11" s="336">
        <v>14646</v>
      </c>
      <c r="O11" s="337"/>
      <c r="P11" s="338">
        <f>N11*1.18</f>
        <v>17282.28</v>
      </c>
      <c r="Q11" s="339"/>
      <c r="R11" s="219" t="s">
        <v>62</v>
      </c>
      <c r="S11" s="329"/>
    </row>
    <row r="12" spans="1:19" s="111" customFormat="1" ht="47.25" customHeight="1" thickBot="1" x14ac:dyDescent="0.3">
      <c r="A12" s="385"/>
      <c r="B12" s="341"/>
      <c r="C12" s="316" t="s">
        <v>86</v>
      </c>
      <c r="D12" s="222" t="s">
        <v>78</v>
      </c>
      <c r="E12" s="221" t="s">
        <v>59</v>
      </c>
      <c r="F12" s="215"/>
      <c r="G12" s="216"/>
      <c r="H12" s="217"/>
      <c r="I12" s="215"/>
      <c r="J12" s="184"/>
      <c r="K12" s="150"/>
      <c r="L12" s="218"/>
      <c r="M12" s="150"/>
      <c r="N12" s="332">
        <v>943</v>
      </c>
      <c r="O12" s="333"/>
      <c r="P12" s="334">
        <f>N12*1.18</f>
        <v>1112.74</v>
      </c>
      <c r="Q12" s="335"/>
      <c r="R12" s="201"/>
      <c r="S12" s="329"/>
    </row>
    <row r="13" spans="1:19" s="111" customFormat="1" ht="47.25" customHeight="1" thickBot="1" x14ac:dyDescent="0.3">
      <c r="A13" s="386"/>
      <c r="B13" s="342"/>
      <c r="C13" s="317"/>
      <c r="D13" s="223" t="s">
        <v>79</v>
      </c>
      <c r="E13" s="221" t="s">
        <v>59</v>
      </c>
      <c r="F13" s="215"/>
      <c r="G13" s="216"/>
      <c r="H13" s="217"/>
      <c r="I13" s="215"/>
      <c r="J13" s="184"/>
      <c r="K13" s="150"/>
      <c r="L13" s="218"/>
      <c r="M13" s="150"/>
      <c r="N13" s="336">
        <v>704</v>
      </c>
      <c r="O13" s="337"/>
      <c r="P13" s="338">
        <f>N13*1.18</f>
        <v>830.71999999999991</v>
      </c>
      <c r="Q13" s="339"/>
      <c r="R13" s="203"/>
      <c r="S13" s="258"/>
    </row>
    <row r="14" spans="1:19" ht="57.75" customHeight="1" thickBot="1" x14ac:dyDescent="0.3">
      <c r="A14" s="227">
        <v>3</v>
      </c>
      <c r="B14" s="270" t="s">
        <v>17</v>
      </c>
      <c r="C14" s="314"/>
      <c r="D14" s="315"/>
      <c r="E14" s="179" t="s">
        <v>60</v>
      </c>
      <c r="F14" s="180">
        <v>1436.29</v>
      </c>
      <c r="G14" s="181">
        <v>1454.68</v>
      </c>
      <c r="H14" s="182" t="e">
        <f>#REF!+#REF!</f>
        <v>#REF!</v>
      </c>
      <c r="I14" s="183" t="e">
        <f>#REF!+#REF!</f>
        <v>#REF!</v>
      </c>
      <c r="J14" s="184">
        <v>1635.09</v>
      </c>
      <c r="K14" s="110">
        <v>1703.76</v>
      </c>
      <c r="L14" s="118">
        <f>J14*1.18</f>
        <v>1929.4061999999999</v>
      </c>
      <c r="M14" s="150">
        <f>K14*1.18</f>
        <v>2010.4367999999999</v>
      </c>
      <c r="N14" s="118">
        <v>1703.76</v>
      </c>
      <c r="O14" s="150">
        <v>1774.98</v>
      </c>
      <c r="P14" s="118">
        <f>N14*1.18</f>
        <v>2010.4367999999999</v>
      </c>
      <c r="Q14" s="150">
        <f>O14*1.18</f>
        <v>2094.4764</v>
      </c>
      <c r="R14" s="199">
        <f>O14/K14-1</f>
        <v>4.1801662205944501E-2</v>
      </c>
      <c r="S14" s="230" t="s">
        <v>89</v>
      </c>
    </row>
    <row r="15" spans="1:19" ht="38.25" customHeight="1" thickBot="1" x14ac:dyDescent="0.3">
      <c r="A15" s="267">
        <v>4</v>
      </c>
      <c r="B15" s="269" t="s">
        <v>72</v>
      </c>
      <c r="C15" s="304" t="s">
        <v>66</v>
      </c>
      <c r="D15" s="305"/>
      <c r="E15" s="252" t="s">
        <v>61</v>
      </c>
      <c r="F15" s="298">
        <v>35.06</v>
      </c>
      <c r="G15" s="299"/>
      <c r="H15" s="318">
        <f>F15*1.18</f>
        <v>41.370800000000003</v>
      </c>
      <c r="I15" s="319"/>
      <c r="J15" s="128">
        <v>28.3</v>
      </c>
      <c r="K15" s="153">
        <v>29.48</v>
      </c>
      <c r="L15" s="121">
        <f t="shared" ref="L15:M15" si="0">J15*1.18</f>
        <v>33.393999999999998</v>
      </c>
      <c r="M15" s="120">
        <f t="shared" si="0"/>
        <v>34.7864</v>
      </c>
      <c r="N15" s="156">
        <v>29.48</v>
      </c>
      <c r="O15" s="153">
        <v>30.72</v>
      </c>
      <c r="P15" s="156">
        <f t="shared" ref="P15:Q15" si="1">N15*1.18</f>
        <v>34.7864</v>
      </c>
      <c r="Q15" s="168">
        <f t="shared" si="1"/>
        <v>36.249599999999994</v>
      </c>
      <c r="R15" s="204">
        <f t="shared" ref="R15:R17" si="2">O15/K15-1</f>
        <v>4.2062415196743475E-2</v>
      </c>
      <c r="S15" s="231" t="s">
        <v>92</v>
      </c>
    </row>
    <row r="16" spans="1:19" ht="38.25" customHeight="1" thickBot="1" x14ac:dyDescent="0.3">
      <c r="A16" s="268"/>
      <c r="B16" s="270"/>
      <c r="C16" s="265" t="s">
        <v>65</v>
      </c>
      <c r="D16" s="266"/>
      <c r="E16" s="6" t="s">
        <v>61</v>
      </c>
      <c r="F16" s="139"/>
      <c r="G16" s="140"/>
      <c r="H16" s="142"/>
      <c r="I16" s="143"/>
      <c r="J16" s="122" t="s">
        <v>62</v>
      </c>
      <c r="K16" s="123" t="s">
        <v>62</v>
      </c>
      <c r="L16" s="124">
        <v>32.21</v>
      </c>
      <c r="M16" s="123">
        <v>33.56</v>
      </c>
      <c r="N16" s="157" t="s">
        <v>62</v>
      </c>
      <c r="O16" s="123" t="s">
        <v>62</v>
      </c>
      <c r="P16" s="157">
        <v>33.56</v>
      </c>
      <c r="Q16" s="193">
        <v>34.96</v>
      </c>
      <c r="R16" s="205">
        <f>Q16/M16-1</f>
        <v>4.1716328963051108E-2</v>
      </c>
      <c r="S16" s="232" t="s">
        <v>93</v>
      </c>
    </row>
    <row r="17" spans="1:21" ht="37.5" customHeight="1" thickBot="1" x14ac:dyDescent="0.3">
      <c r="A17" s="268"/>
      <c r="B17" s="270"/>
      <c r="C17" s="265" t="s">
        <v>63</v>
      </c>
      <c r="D17" s="266"/>
      <c r="E17" s="253" t="s">
        <v>61</v>
      </c>
      <c r="F17" s="301">
        <v>25.11</v>
      </c>
      <c r="G17" s="302"/>
      <c r="H17" s="310">
        <f>F17*1.18</f>
        <v>29.629799999999999</v>
      </c>
      <c r="I17" s="311"/>
      <c r="J17" s="125">
        <v>27.3</v>
      </c>
      <c r="K17" s="126">
        <v>28.44</v>
      </c>
      <c r="L17" s="127">
        <f>J17*1.18</f>
        <v>32.213999999999999</v>
      </c>
      <c r="M17" s="126">
        <f>K17*1.18</f>
        <v>33.559199999999997</v>
      </c>
      <c r="N17" s="158">
        <v>28.44</v>
      </c>
      <c r="O17" s="126">
        <v>29.63</v>
      </c>
      <c r="P17" s="158">
        <f>N17*1.18</f>
        <v>33.559199999999997</v>
      </c>
      <c r="Q17" s="194">
        <f>O17*1.18</f>
        <v>34.9634</v>
      </c>
      <c r="R17" s="205">
        <f t="shared" si="2"/>
        <v>4.184247538677921E-2</v>
      </c>
      <c r="S17" s="232" t="s">
        <v>93</v>
      </c>
    </row>
    <row r="18" spans="1:21" ht="47.25" customHeight="1" thickBot="1" x14ac:dyDescent="0.3">
      <c r="A18" s="268"/>
      <c r="B18" s="270"/>
      <c r="C18" s="265" t="s">
        <v>70</v>
      </c>
      <c r="D18" s="266"/>
      <c r="E18" s="253" t="s">
        <v>61</v>
      </c>
      <c r="F18" s="144"/>
      <c r="G18" s="145"/>
      <c r="H18" s="146"/>
      <c r="I18" s="147"/>
      <c r="J18" s="122" t="s">
        <v>62</v>
      </c>
      <c r="K18" s="123" t="s">
        <v>62</v>
      </c>
      <c r="L18" s="157">
        <v>33.393999999999998</v>
      </c>
      <c r="M18" s="123">
        <v>34.7864</v>
      </c>
      <c r="N18" s="157" t="s">
        <v>62</v>
      </c>
      <c r="O18" s="123" t="s">
        <v>62</v>
      </c>
      <c r="P18" s="157">
        <v>34.79</v>
      </c>
      <c r="Q18" s="193">
        <v>36.17</v>
      </c>
      <c r="R18" s="205">
        <f>Q18/M18-1</f>
        <v>3.9774164616056984E-2</v>
      </c>
      <c r="S18" s="232" t="s">
        <v>94</v>
      </c>
    </row>
    <row r="19" spans="1:21" ht="47.25" customHeight="1" thickBot="1" x14ac:dyDescent="0.3">
      <c r="A19" s="268"/>
      <c r="B19" s="271"/>
      <c r="C19" s="263" t="s">
        <v>71</v>
      </c>
      <c r="D19" s="264"/>
      <c r="E19" s="8" t="s">
        <v>61</v>
      </c>
      <c r="F19" s="159"/>
      <c r="G19" s="160"/>
      <c r="H19" s="161"/>
      <c r="I19" s="162"/>
      <c r="J19" s="154">
        <v>28.3</v>
      </c>
      <c r="K19" s="173">
        <v>29.48</v>
      </c>
      <c r="L19" s="256">
        <f t="shared" ref="L19:M19" si="3">J19*1.18</f>
        <v>33.393999999999998</v>
      </c>
      <c r="M19" s="173">
        <f t="shared" si="3"/>
        <v>34.7864</v>
      </c>
      <c r="N19" s="158">
        <v>29.48</v>
      </c>
      <c r="O19" s="126">
        <v>30.65</v>
      </c>
      <c r="P19" s="158">
        <f t="shared" ref="P19:Q19" si="4">N19*1.18</f>
        <v>34.7864</v>
      </c>
      <c r="Q19" s="194">
        <f t="shared" si="4"/>
        <v>36.166999999999994</v>
      </c>
      <c r="R19" s="205">
        <f>O19/K19-1</f>
        <v>3.9687924016282183E-2</v>
      </c>
      <c r="S19" s="233" t="s">
        <v>94</v>
      </c>
    </row>
    <row r="20" spans="1:21" ht="47.25" customHeight="1" thickBot="1" x14ac:dyDescent="0.3">
      <c r="A20" s="226"/>
      <c r="B20" s="343" t="s">
        <v>82</v>
      </c>
      <c r="C20" s="344"/>
      <c r="D20" s="345"/>
      <c r="E20" s="179" t="s">
        <v>61</v>
      </c>
      <c r="F20" s="109"/>
      <c r="G20" s="106"/>
      <c r="H20" s="107"/>
      <c r="I20" s="106"/>
      <c r="J20" s="131">
        <v>4.21</v>
      </c>
      <c r="K20" s="132">
        <v>4.37</v>
      </c>
      <c r="L20" s="133">
        <f>J20*1.18</f>
        <v>4.9677999999999995</v>
      </c>
      <c r="M20" s="134">
        <f>K20*1.18</f>
        <v>5.1566000000000001</v>
      </c>
      <c r="N20" s="133">
        <v>4.37</v>
      </c>
      <c r="O20" s="134">
        <v>4.55</v>
      </c>
      <c r="P20" s="133">
        <f>N20*1.18</f>
        <v>5.1566000000000001</v>
      </c>
      <c r="Q20" s="134">
        <f>O20*1.18</f>
        <v>5.3689999999999998</v>
      </c>
      <c r="R20" s="192">
        <f>O20/K20-1</f>
        <v>4.1189931350114284E-2</v>
      </c>
      <c r="S20" s="235" t="s">
        <v>93</v>
      </c>
    </row>
    <row r="21" spans="1:21" ht="47.25" customHeight="1" x14ac:dyDescent="0.25">
      <c r="A21" s="259">
        <v>5</v>
      </c>
      <c r="B21" s="322" t="s">
        <v>73</v>
      </c>
      <c r="C21" s="261" t="s">
        <v>71</v>
      </c>
      <c r="D21" s="174" t="s">
        <v>74</v>
      </c>
      <c r="E21" s="169" t="s">
        <v>61</v>
      </c>
      <c r="F21" s="163"/>
      <c r="G21" s="163"/>
      <c r="H21" s="164"/>
      <c r="I21" s="147"/>
      <c r="J21" s="128" t="s">
        <v>62</v>
      </c>
      <c r="K21" s="153">
        <v>29.48</v>
      </c>
      <c r="L21" s="171" t="s">
        <v>62</v>
      </c>
      <c r="M21" s="168">
        <f>K21*1.18</f>
        <v>34.7864</v>
      </c>
      <c r="N21" s="156">
        <v>29.48</v>
      </c>
      <c r="O21" s="153">
        <v>30.65</v>
      </c>
      <c r="P21" s="171">
        <f t="shared" ref="P21" si="5">N21*1.18</f>
        <v>34.7864</v>
      </c>
      <c r="Q21" s="168">
        <f t="shared" ref="Q21" si="6">O21*1.18</f>
        <v>36.166999999999994</v>
      </c>
      <c r="R21" s="204"/>
      <c r="S21" s="257" t="s">
        <v>90</v>
      </c>
    </row>
    <row r="22" spans="1:21" ht="47.25" customHeight="1" thickBot="1" x14ac:dyDescent="0.3">
      <c r="A22" s="260"/>
      <c r="B22" s="323"/>
      <c r="C22" s="262"/>
      <c r="D22" s="175" t="s">
        <v>75</v>
      </c>
      <c r="E22" s="170" t="s">
        <v>60</v>
      </c>
      <c r="F22" s="165"/>
      <c r="G22" s="165"/>
      <c r="H22" s="166"/>
      <c r="I22" s="167"/>
      <c r="J22" s="154" t="s">
        <v>62</v>
      </c>
      <c r="K22" s="173">
        <v>1703.76</v>
      </c>
      <c r="L22" s="172" t="s">
        <v>62</v>
      </c>
      <c r="M22" s="208">
        <f>K22*1.18</f>
        <v>2010.4367999999999</v>
      </c>
      <c r="N22" s="148">
        <v>1703.76</v>
      </c>
      <c r="O22" s="149">
        <v>1774.98</v>
      </c>
      <c r="P22" s="78">
        <f>N22*1.18</f>
        <v>2010.4367999999999</v>
      </c>
      <c r="Q22" s="79">
        <f>O22*1.18</f>
        <v>2094.4764</v>
      </c>
      <c r="R22" s="206"/>
      <c r="S22" s="258"/>
    </row>
    <row r="23" spans="1:21" ht="38.25" customHeight="1" thickBot="1" x14ac:dyDescent="0.3">
      <c r="A23" s="267">
        <v>6</v>
      </c>
      <c r="B23" s="269" t="s">
        <v>67</v>
      </c>
      <c r="C23" s="304" t="s">
        <v>66</v>
      </c>
      <c r="D23" s="305"/>
      <c r="E23" s="113" t="s">
        <v>61</v>
      </c>
      <c r="F23" s="298">
        <v>50.06</v>
      </c>
      <c r="G23" s="299"/>
      <c r="H23" s="300">
        <f>F23*1.18</f>
        <v>59.070799999999998</v>
      </c>
      <c r="I23" s="299"/>
      <c r="J23" s="119">
        <v>51.29</v>
      </c>
      <c r="K23" s="151">
        <v>53.34</v>
      </c>
      <c r="L23" s="152">
        <f>J23*1.18</f>
        <v>60.522199999999998</v>
      </c>
      <c r="M23" s="151">
        <f>K23*1.18</f>
        <v>62.941200000000002</v>
      </c>
      <c r="N23" s="119">
        <v>53.34</v>
      </c>
      <c r="O23" s="151">
        <v>55.58</v>
      </c>
      <c r="P23" s="119">
        <f>N23*1.18</f>
        <v>62.941200000000002</v>
      </c>
      <c r="Q23" s="195">
        <f>O23*1.18</f>
        <v>65.584399999999988</v>
      </c>
      <c r="R23" s="204">
        <f t="shared" ref="R23:R26" si="7">O23/K23-1</f>
        <v>4.1994750656167978E-2</v>
      </c>
      <c r="S23" s="231" t="s">
        <v>92</v>
      </c>
    </row>
    <row r="24" spans="1:21" ht="38.25" customHeight="1" thickBot="1" x14ac:dyDescent="0.3">
      <c r="A24" s="268"/>
      <c r="B24" s="270"/>
      <c r="C24" s="265" t="s">
        <v>65</v>
      </c>
      <c r="D24" s="266"/>
      <c r="E24" s="114" t="s">
        <v>61</v>
      </c>
      <c r="F24" s="139"/>
      <c r="G24" s="140"/>
      <c r="H24" s="141"/>
      <c r="I24" s="140"/>
      <c r="J24" s="122" t="s">
        <v>62</v>
      </c>
      <c r="K24" s="129" t="s">
        <v>62</v>
      </c>
      <c r="L24" s="130">
        <v>24.64</v>
      </c>
      <c r="M24" s="129">
        <v>25.64</v>
      </c>
      <c r="N24" s="122" t="s">
        <v>62</v>
      </c>
      <c r="O24" s="129" t="s">
        <v>62</v>
      </c>
      <c r="P24" s="122">
        <v>25.64</v>
      </c>
      <c r="Q24" s="196">
        <v>26.72</v>
      </c>
      <c r="R24" s="205">
        <f>Q24/M24-1</f>
        <v>4.2121684867394649E-2</v>
      </c>
      <c r="S24" s="234" t="s">
        <v>93</v>
      </c>
    </row>
    <row r="25" spans="1:21" ht="37.5" customHeight="1" thickBot="1" x14ac:dyDescent="0.3">
      <c r="A25" s="297"/>
      <c r="B25" s="271"/>
      <c r="C25" s="263" t="s">
        <v>64</v>
      </c>
      <c r="D25" s="264"/>
      <c r="E25" s="114" t="s">
        <v>61</v>
      </c>
      <c r="F25" s="301">
        <v>17.7</v>
      </c>
      <c r="G25" s="302">
        <v>19</v>
      </c>
      <c r="H25" s="303">
        <f>F25*1.18</f>
        <v>20.885999999999999</v>
      </c>
      <c r="I25" s="302">
        <f>G25*1.18</f>
        <v>22.419999999999998</v>
      </c>
      <c r="J25" s="154">
        <v>20.88</v>
      </c>
      <c r="K25" s="155">
        <v>21.73</v>
      </c>
      <c r="L25" s="130">
        <f t="shared" ref="L25:M26" si="8">J25*1.18</f>
        <v>24.638399999999997</v>
      </c>
      <c r="M25" s="129">
        <f t="shared" si="8"/>
        <v>25.641400000000001</v>
      </c>
      <c r="N25" s="154">
        <v>21.73</v>
      </c>
      <c r="O25" s="155">
        <v>22.64</v>
      </c>
      <c r="P25" s="154">
        <f t="shared" ref="P25:Q27" si="9">N25*1.18</f>
        <v>25.641400000000001</v>
      </c>
      <c r="Q25" s="197">
        <f t="shared" si="9"/>
        <v>26.715199999999999</v>
      </c>
      <c r="R25" s="206">
        <f t="shared" si="7"/>
        <v>4.1877588587206693E-2</v>
      </c>
      <c r="S25" s="234" t="s">
        <v>93</v>
      </c>
    </row>
    <row r="26" spans="1:21" ht="40.5" customHeight="1" thickBot="1" x14ac:dyDescent="0.3">
      <c r="A26" s="227">
        <v>7</v>
      </c>
      <c r="B26" s="271" t="s">
        <v>81</v>
      </c>
      <c r="C26" s="308"/>
      <c r="D26" s="309"/>
      <c r="E26" s="112" t="s">
        <v>61</v>
      </c>
      <c r="F26" s="115">
        <v>32.06</v>
      </c>
      <c r="G26" s="116">
        <f>25.74</f>
        <v>25.74</v>
      </c>
      <c r="H26" s="115">
        <f>F26*1.18</f>
        <v>37.830800000000004</v>
      </c>
      <c r="I26" s="117" t="e">
        <f>#REF!+#REF!</f>
        <v>#REF!</v>
      </c>
      <c r="J26" s="131">
        <v>25.73</v>
      </c>
      <c r="K26" s="132">
        <v>26.76</v>
      </c>
      <c r="L26" s="133">
        <f t="shared" si="8"/>
        <v>30.3614</v>
      </c>
      <c r="M26" s="132">
        <f t="shared" si="8"/>
        <v>31.576799999999999</v>
      </c>
      <c r="N26" s="133">
        <v>26.76</v>
      </c>
      <c r="O26" s="132">
        <v>27.83</v>
      </c>
      <c r="P26" s="133">
        <f t="shared" si="9"/>
        <v>31.576799999999999</v>
      </c>
      <c r="Q26" s="132">
        <f t="shared" si="9"/>
        <v>32.839399999999998</v>
      </c>
      <c r="R26" s="200">
        <f t="shared" si="7"/>
        <v>3.9985052316890757E-2</v>
      </c>
      <c r="S26" s="230" t="str">
        <f>S15</f>
        <v>Постановление Госкомитета РТ по тарифам №10-116/кс от 14.12.2017г.</v>
      </c>
    </row>
    <row r="27" spans="1:21" ht="40.5" customHeight="1" thickBot="1" x14ac:dyDescent="0.3">
      <c r="A27" s="20">
        <v>9</v>
      </c>
      <c r="B27" s="269" t="s">
        <v>48</v>
      </c>
      <c r="C27" s="306"/>
      <c r="D27" s="307"/>
      <c r="E27" s="112" t="s">
        <v>61</v>
      </c>
      <c r="F27" s="48">
        <v>141.08000000000001</v>
      </c>
      <c r="G27" s="49">
        <v>161.99</v>
      </c>
      <c r="H27" s="50">
        <f t="shared" ref="H27:I27" si="10">F27*1.18</f>
        <v>166.4744</v>
      </c>
      <c r="I27" s="49">
        <f t="shared" si="10"/>
        <v>191.1482</v>
      </c>
      <c r="J27" s="245">
        <v>198.76</v>
      </c>
      <c r="K27" s="246">
        <v>208.41</v>
      </c>
      <c r="L27" s="247">
        <f t="shared" ref="L27:M27" si="11">J27*1.18</f>
        <v>234.53679999999997</v>
      </c>
      <c r="M27" s="246">
        <f t="shared" si="11"/>
        <v>245.92379999999997</v>
      </c>
      <c r="N27" s="247">
        <v>208.41</v>
      </c>
      <c r="O27" s="246">
        <v>217.22</v>
      </c>
      <c r="P27" s="247">
        <f t="shared" si="9"/>
        <v>245.92379999999997</v>
      </c>
      <c r="Q27" s="246">
        <f t="shared" si="9"/>
        <v>256.31959999999998</v>
      </c>
      <c r="R27" s="198">
        <f>O27/K27-1</f>
        <v>4.227244374070338E-2</v>
      </c>
      <c r="S27" s="235" t="s">
        <v>91</v>
      </c>
    </row>
    <row r="28" spans="1:21" ht="40.5" customHeight="1" x14ac:dyDescent="0.25">
      <c r="A28" s="267">
        <v>10</v>
      </c>
      <c r="B28" s="346" t="s">
        <v>95</v>
      </c>
      <c r="C28" s="347"/>
      <c r="D28" s="348"/>
      <c r="E28" s="248"/>
      <c r="F28" s="241"/>
      <c r="G28" s="241"/>
      <c r="H28" s="241"/>
      <c r="I28" s="241"/>
      <c r="J28" s="375"/>
      <c r="K28" s="376"/>
      <c r="L28" s="376"/>
      <c r="M28" s="377"/>
      <c r="N28" s="387"/>
      <c r="O28" s="388"/>
      <c r="P28" s="388"/>
      <c r="Q28" s="389"/>
      <c r="R28" s="248"/>
      <c r="S28" s="381" t="s">
        <v>109</v>
      </c>
    </row>
    <row r="29" spans="1:21" ht="40.5" customHeight="1" x14ac:dyDescent="0.25">
      <c r="A29" s="268"/>
      <c r="B29" s="228" t="s">
        <v>96</v>
      </c>
      <c r="C29" s="236"/>
      <c r="D29" s="239"/>
      <c r="E29" s="5" t="s">
        <v>107</v>
      </c>
      <c r="F29" s="242"/>
      <c r="G29" s="242"/>
      <c r="H29" s="242"/>
      <c r="I29" s="242"/>
      <c r="J29" s="362">
        <v>0.93740000000000001</v>
      </c>
      <c r="K29" s="363"/>
      <c r="L29" s="364">
        <f>J29*1.18</f>
        <v>1.1061319999999999</v>
      </c>
      <c r="M29" s="365"/>
      <c r="N29" s="362">
        <v>1.0876999999999999</v>
      </c>
      <c r="O29" s="363"/>
      <c r="P29" s="364">
        <f>N29*1.18</f>
        <v>1.2834859999999999</v>
      </c>
      <c r="Q29" s="365"/>
      <c r="R29" s="205">
        <f>N29/J29-1</f>
        <v>0.16033710262427969</v>
      </c>
      <c r="S29" s="382"/>
      <c r="U29" s="255"/>
    </row>
    <row r="30" spans="1:21" ht="40.5" customHeight="1" x14ac:dyDescent="0.25">
      <c r="A30" s="268"/>
      <c r="B30" s="228" t="s">
        <v>97</v>
      </c>
      <c r="C30" s="236"/>
      <c r="D30" s="239"/>
      <c r="E30" s="5" t="s">
        <v>108</v>
      </c>
      <c r="F30" s="242"/>
      <c r="G30" s="242"/>
      <c r="H30" s="242"/>
      <c r="I30" s="242"/>
      <c r="J30" s="366">
        <v>2746.65</v>
      </c>
      <c r="K30" s="367"/>
      <c r="L30" s="367">
        <f t="shared" ref="L30:L36" si="12">J30*1.18</f>
        <v>3241.047</v>
      </c>
      <c r="M30" s="368"/>
      <c r="N30" s="366">
        <v>3580.04</v>
      </c>
      <c r="O30" s="367"/>
      <c r="P30" s="367">
        <f t="shared" ref="P30:P36" si="13">N30*1.18</f>
        <v>4224.4471999999996</v>
      </c>
      <c r="Q30" s="368"/>
      <c r="R30" s="205">
        <f>N30/J30-1</f>
        <v>0.30342053046438378</v>
      </c>
      <c r="S30" s="382"/>
      <c r="U30" s="255"/>
    </row>
    <row r="31" spans="1:21" ht="40.5" customHeight="1" x14ac:dyDescent="0.25">
      <c r="A31" s="268"/>
      <c r="B31" s="349" t="s">
        <v>98</v>
      </c>
      <c r="C31" s="265"/>
      <c r="D31" s="350"/>
      <c r="E31" s="249"/>
      <c r="F31" s="242"/>
      <c r="G31" s="242"/>
      <c r="H31" s="242"/>
      <c r="I31" s="242"/>
      <c r="J31" s="362"/>
      <c r="K31" s="363"/>
      <c r="L31" s="364"/>
      <c r="M31" s="365"/>
      <c r="N31" s="362"/>
      <c r="O31" s="363"/>
      <c r="P31" s="364"/>
      <c r="Q31" s="365"/>
      <c r="R31" s="205"/>
      <c r="S31" s="382"/>
      <c r="U31" s="255"/>
    </row>
    <row r="32" spans="1:21" ht="40.5" customHeight="1" x14ac:dyDescent="0.25">
      <c r="A32" s="268"/>
      <c r="B32" s="351" t="s">
        <v>99</v>
      </c>
      <c r="C32" s="352"/>
      <c r="D32" s="353"/>
      <c r="E32" s="249"/>
      <c r="F32" s="242"/>
      <c r="G32" s="242"/>
      <c r="H32" s="242"/>
      <c r="I32" s="242"/>
      <c r="J32" s="362">
        <v>0.62</v>
      </c>
      <c r="K32" s="363"/>
      <c r="L32" s="367">
        <f t="shared" si="12"/>
        <v>0.73159999999999992</v>
      </c>
      <c r="M32" s="368"/>
      <c r="N32" s="362">
        <v>0.53</v>
      </c>
      <c r="O32" s="363"/>
      <c r="P32" s="367">
        <f t="shared" si="13"/>
        <v>0.62539999999999996</v>
      </c>
      <c r="Q32" s="368"/>
      <c r="R32" s="205">
        <f t="shared" ref="R32:R48" si="14">N32/J32-1</f>
        <v>-0.14516129032258063</v>
      </c>
      <c r="S32" s="382"/>
      <c r="U32" s="255"/>
    </row>
    <row r="33" spans="1:21" ht="40.5" customHeight="1" x14ac:dyDescent="0.25">
      <c r="A33" s="268"/>
      <c r="B33" s="237" t="s">
        <v>100</v>
      </c>
      <c r="C33" s="238"/>
      <c r="D33" s="240"/>
      <c r="E33" s="249"/>
      <c r="F33" s="242"/>
      <c r="G33" s="242"/>
      <c r="H33" s="242"/>
      <c r="I33" s="242"/>
      <c r="J33" s="362">
        <v>0.63</v>
      </c>
      <c r="K33" s="363"/>
      <c r="L33" s="367">
        <f t="shared" si="12"/>
        <v>0.74339999999999995</v>
      </c>
      <c r="M33" s="368"/>
      <c r="N33" s="362">
        <v>0.56999999999999995</v>
      </c>
      <c r="O33" s="363"/>
      <c r="P33" s="367">
        <f t="shared" si="13"/>
        <v>0.67259999999999986</v>
      </c>
      <c r="Q33" s="368"/>
      <c r="R33" s="205">
        <f t="shared" si="14"/>
        <v>-9.5238095238095344E-2</v>
      </c>
      <c r="S33" s="382"/>
      <c r="U33" s="255"/>
    </row>
    <row r="34" spans="1:21" ht="40.5" customHeight="1" x14ac:dyDescent="0.25">
      <c r="A34" s="268"/>
      <c r="B34" s="237" t="s">
        <v>101</v>
      </c>
      <c r="C34" s="238"/>
      <c r="D34" s="240"/>
      <c r="E34" s="249"/>
      <c r="F34" s="242"/>
      <c r="G34" s="242"/>
      <c r="H34" s="242"/>
      <c r="I34" s="242"/>
      <c r="J34" s="362">
        <v>0.63</v>
      </c>
      <c r="K34" s="363"/>
      <c r="L34" s="367">
        <f t="shared" si="12"/>
        <v>0.74339999999999995</v>
      </c>
      <c r="M34" s="368"/>
      <c r="N34" s="362">
        <v>0.56999999999999995</v>
      </c>
      <c r="O34" s="363"/>
      <c r="P34" s="367">
        <f t="shared" si="13"/>
        <v>0.67259999999999986</v>
      </c>
      <c r="Q34" s="368"/>
      <c r="R34" s="205">
        <f t="shared" si="14"/>
        <v>-9.5238095238095344E-2</v>
      </c>
      <c r="S34" s="382"/>
      <c r="U34" s="255"/>
    </row>
    <row r="35" spans="1:21" ht="40.5" customHeight="1" x14ac:dyDescent="0.25">
      <c r="A35" s="268"/>
      <c r="B35" s="237" t="s">
        <v>102</v>
      </c>
      <c r="C35" s="238"/>
      <c r="D35" s="240"/>
      <c r="E35" s="249"/>
      <c r="F35" s="242"/>
      <c r="G35" s="242"/>
      <c r="H35" s="242"/>
      <c r="I35" s="242"/>
      <c r="J35" s="362">
        <v>0.64</v>
      </c>
      <c r="K35" s="363"/>
      <c r="L35" s="367">
        <f t="shared" si="12"/>
        <v>0.75519999999999998</v>
      </c>
      <c r="M35" s="368"/>
      <c r="N35" s="362">
        <v>0.68</v>
      </c>
      <c r="O35" s="363"/>
      <c r="P35" s="367">
        <f t="shared" si="13"/>
        <v>0.8024</v>
      </c>
      <c r="Q35" s="368"/>
      <c r="R35" s="205">
        <f t="shared" si="14"/>
        <v>6.25E-2</v>
      </c>
      <c r="S35" s="382"/>
      <c r="U35" s="255"/>
    </row>
    <row r="36" spans="1:21" ht="40.5" customHeight="1" x14ac:dyDescent="0.25">
      <c r="A36" s="268"/>
      <c r="B36" s="237" t="s">
        <v>103</v>
      </c>
      <c r="C36" s="238"/>
      <c r="D36" s="240"/>
      <c r="E36" s="249"/>
      <c r="F36" s="242"/>
      <c r="G36" s="242"/>
      <c r="H36" s="242"/>
      <c r="I36" s="242"/>
      <c r="J36" s="362">
        <v>0.64</v>
      </c>
      <c r="K36" s="363"/>
      <c r="L36" s="367">
        <f t="shared" si="12"/>
        <v>0.75519999999999998</v>
      </c>
      <c r="M36" s="368"/>
      <c r="N36" s="362">
        <v>0.68</v>
      </c>
      <c r="O36" s="363"/>
      <c r="P36" s="367">
        <f t="shared" si="13"/>
        <v>0.8024</v>
      </c>
      <c r="Q36" s="368"/>
      <c r="R36" s="205">
        <f t="shared" si="14"/>
        <v>6.25E-2</v>
      </c>
      <c r="S36" s="382"/>
      <c r="U36" s="255"/>
    </row>
    <row r="37" spans="1:21" ht="40.5" customHeight="1" x14ac:dyDescent="0.25">
      <c r="A37" s="268"/>
      <c r="B37" s="237" t="s">
        <v>104</v>
      </c>
      <c r="C37" s="238"/>
      <c r="D37" s="240"/>
      <c r="E37" s="249"/>
      <c r="F37" s="242"/>
      <c r="G37" s="242"/>
      <c r="H37" s="242"/>
      <c r="I37" s="242"/>
      <c r="J37" s="362" t="s">
        <v>62</v>
      </c>
      <c r="K37" s="363"/>
      <c r="L37" s="363" t="s">
        <v>62</v>
      </c>
      <c r="M37" s="371"/>
      <c r="N37" s="362" t="s">
        <v>62</v>
      </c>
      <c r="O37" s="363"/>
      <c r="P37" s="363" t="s">
        <v>62</v>
      </c>
      <c r="Q37" s="371"/>
      <c r="R37" s="205"/>
      <c r="S37" s="382"/>
      <c r="U37" s="255"/>
    </row>
    <row r="38" spans="1:21" ht="40.5" customHeight="1" thickBot="1" x14ac:dyDescent="0.3">
      <c r="A38" s="297"/>
      <c r="B38" s="354" t="s">
        <v>105</v>
      </c>
      <c r="C38" s="355"/>
      <c r="D38" s="355"/>
      <c r="E38" s="254"/>
      <c r="F38" s="242"/>
      <c r="G38" s="242"/>
      <c r="H38" s="242"/>
      <c r="I38" s="242"/>
      <c r="J38" s="372" t="s">
        <v>62</v>
      </c>
      <c r="K38" s="373"/>
      <c r="L38" s="373" t="s">
        <v>62</v>
      </c>
      <c r="M38" s="374"/>
      <c r="N38" s="372" t="s">
        <v>62</v>
      </c>
      <c r="O38" s="373"/>
      <c r="P38" s="373" t="s">
        <v>62</v>
      </c>
      <c r="Q38" s="374"/>
      <c r="R38" s="206"/>
      <c r="S38" s="383"/>
      <c r="U38" s="255"/>
    </row>
    <row r="39" spans="1:21" ht="40.5" customHeight="1" x14ac:dyDescent="0.3">
      <c r="A39" s="267">
        <v>11</v>
      </c>
      <c r="B39" s="346" t="s">
        <v>106</v>
      </c>
      <c r="C39" s="347"/>
      <c r="D39" s="348"/>
      <c r="E39" s="224"/>
      <c r="F39" s="251"/>
      <c r="G39" s="243"/>
      <c r="H39" s="243"/>
      <c r="I39" s="244"/>
      <c r="J39" s="378"/>
      <c r="K39" s="379"/>
      <c r="L39" s="379"/>
      <c r="M39" s="380"/>
      <c r="N39" s="378"/>
      <c r="O39" s="379"/>
      <c r="P39" s="379"/>
      <c r="Q39" s="380"/>
      <c r="R39" s="204"/>
      <c r="S39" s="381" t="s">
        <v>110</v>
      </c>
      <c r="U39" s="255"/>
    </row>
    <row r="40" spans="1:21" ht="40.5" customHeight="1" x14ac:dyDescent="0.25">
      <c r="A40" s="268"/>
      <c r="B40" s="356" t="s">
        <v>96</v>
      </c>
      <c r="C40" s="357"/>
      <c r="D40" s="358"/>
      <c r="E40" s="5" t="s">
        <v>107</v>
      </c>
      <c r="F40" s="251"/>
      <c r="G40" s="243"/>
      <c r="H40" s="243"/>
      <c r="I40" s="244"/>
      <c r="J40" s="369">
        <v>0.41399999999999998</v>
      </c>
      <c r="K40" s="370"/>
      <c r="L40" s="364">
        <f>J40*1.18</f>
        <v>0.48851999999999995</v>
      </c>
      <c r="M40" s="365"/>
      <c r="N40" s="369">
        <v>1.3170999999999999</v>
      </c>
      <c r="O40" s="370"/>
      <c r="P40" s="364">
        <f>N40*1.18</f>
        <v>1.5541779999999998</v>
      </c>
      <c r="Q40" s="365"/>
      <c r="R40" s="205">
        <f>N40/J40-1</f>
        <v>2.1814009661835749</v>
      </c>
      <c r="S40" s="382"/>
      <c r="U40" s="255"/>
    </row>
    <row r="41" spans="1:21" ht="40.5" customHeight="1" x14ac:dyDescent="0.25">
      <c r="A41" s="268"/>
      <c r="B41" s="356" t="s">
        <v>97</v>
      </c>
      <c r="C41" s="357"/>
      <c r="D41" s="358"/>
      <c r="E41" s="5" t="s">
        <v>108</v>
      </c>
      <c r="F41" s="251"/>
      <c r="G41" s="243"/>
      <c r="H41" s="243"/>
      <c r="I41" s="244"/>
      <c r="J41" s="366">
        <v>3068.23</v>
      </c>
      <c r="K41" s="367"/>
      <c r="L41" s="367">
        <f>J41*1.18</f>
        <v>3620.5113999999999</v>
      </c>
      <c r="M41" s="368"/>
      <c r="N41" s="366">
        <v>3663.93</v>
      </c>
      <c r="O41" s="367"/>
      <c r="P41" s="367">
        <f>N41*1.18</f>
        <v>4323.4373999999998</v>
      </c>
      <c r="Q41" s="368"/>
      <c r="R41" s="205">
        <f t="shared" si="14"/>
        <v>0.19415102518390071</v>
      </c>
      <c r="S41" s="382"/>
      <c r="U41" s="255"/>
    </row>
    <row r="42" spans="1:21" ht="40.5" customHeight="1" x14ac:dyDescent="0.25">
      <c r="A42" s="268"/>
      <c r="B42" s="349" t="s">
        <v>98</v>
      </c>
      <c r="C42" s="265"/>
      <c r="D42" s="350"/>
      <c r="E42" s="249"/>
      <c r="F42" s="251"/>
      <c r="G42" s="243"/>
      <c r="H42" s="243"/>
      <c r="I42" s="244"/>
      <c r="J42" s="362"/>
      <c r="K42" s="363"/>
      <c r="L42" s="363"/>
      <c r="M42" s="371"/>
      <c r="N42" s="362"/>
      <c r="O42" s="363"/>
      <c r="P42" s="363"/>
      <c r="Q42" s="371"/>
      <c r="R42" s="205"/>
      <c r="S42" s="382"/>
      <c r="U42" s="255"/>
    </row>
    <row r="43" spans="1:21" ht="40.5" customHeight="1" x14ac:dyDescent="0.25">
      <c r="A43" s="268"/>
      <c r="B43" s="351" t="s">
        <v>99</v>
      </c>
      <c r="C43" s="352"/>
      <c r="D43" s="353"/>
      <c r="E43" s="249"/>
      <c r="F43" s="251"/>
      <c r="G43" s="243"/>
      <c r="H43" s="243"/>
      <c r="I43" s="244"/>
      <c r="J43" s="362" t="s">
        <v>62</v>
      </c>
      <c r="K43" s="363"/>
      <c r="L43" s="363" t="s">
        <v>62</v>
      </c>
      <c r="M43" s="371"/>
      <c r="N43" s="362" t="s">
        <v>62</v>
      </c>
      <c r="O43" s="363"/>
      <c r="P43" s="363" t="s">
        <v>62</v>
      </c>
      <c r="Q43" s="371"/>
      <c r="R43" s="205"/>
      <c r="S43" s="382"/>
      <c r="U43" s="255"/>
    </row>
    <row r="44" spans="1:21" ht="40.5" customHeight="1" x14ac:dyDescent="0.25">
      <c r="A44" s="268"/>
      <c r="B44" s="351" t="s">
        <v>100</v>
      </c>
      <c r="C44" s="352"/>
      <c r="D44" s="353"/>
      <c r="E44" s="249"/>
      <c r="F44" s="251"/>
      <c r="G44" s="243"/>
      <c r="H44" s="243"/>
      <c r="I44" s="244"/>
      <c r="J44" s="362" t="s">
        <v>62</v>
      </c>
      <c r="K44" s="363"/>
      <c r="L44" s="363" t="s">
        <v>62</v>
      </c>
      <c r="M44" s="371"/>
      <c r="N44" s="362" t="s">
        <v>62</v>
      </c>
      <c r="O44" s="363"/>
      <c r="P44" s="363" t="s">
        <v>62</v>
      </c>
      <c r="Q44" s="371"/>
      <c r="R44" s="205"/>
      <c r="S44" s="382"/>
      <c r="U44" s="255"/>
    </row>
    <row r="45" spans="1:21" ht="40.5" customHeight="1" x14ac:dyDescent="0.25">
      <c r="A45" s="268"/>
      <c r="B45" s="351" t="s">
        <v>101</v>
      </c>
      <c r="C45" s="352"/>
      <c r="D45" s="353"/>
      <c r="E45" s="249"/>
      <c r="F45" s="251"/>
      <c r="G45" s="243"/>
      <c r="H45" s="243"/>
      <c r="I45" s="244"/>
      <c r="J45" s="362" t="s">
        <v>62</v>
      </c>
      <c r="K45" s="363"/>
      <c r="L45" s="363" t="s">
        <v>62</v>
      </c>
      <c r="M45" s="371"/>
      <c r="N45" s="362" t="s">
        <v>62</v>
      </c>
      <c r="O45" s="363"/>
      <c r="P45" s="363" t="s">
        <v>62</v>
      </c>
      <c r="Q45" s="371"/>
      <c r="R45" s="205"/>
      <c r="S45" s="382"/>
      <c r="U45" s="255"/>
    </row>
    <row r="46" spans="1:21" ht="40.5" customHeight="1" x14ac:dyDescent="0.25">
      <c r="A46" s="268"/>
      <c r="B46" s="351" t="s">
        <v>102</v>
      </c>
      <c r="C46" s="352"/>
      <c r="D46" s="353"/>
      <c r="E46" s="249"/>
      <c r="F46" s="251"/>
      <c r="G46" s="243"/>
      <c r="H46" s="243"/>
      <c r="I46" s="244"/>
      <c r="J46" s="366">
        <v>0.64</v>
      </c>
      <c r="K46" s="367"/>
      <c r="L46" s="367">
        <f>J46*1.18</f>
        <v>0.75519999999999998</v>
      </c>
      <c r="M46" s="368"/>
      <c r="N46" s="366">
        <v>0.55000000000000004</v>
      </c>
      <c r="O46" s="367"/>
      <c r="P46" s="367">
        <f>N46*1.18</f>
        <v>0.64900000000000002</v>
      </c>
      <c r="Q46" s="368"/>
      <c r="R46" s="205">
        <f>N46/J46-1</f>
        <v>-0.140625</v>
      </c>
      <c r="S46" s="382"/>
      <c r="U46" s="255"/>
    </row>
    <row r="47" spans="1:21" ht="40.5" customHeight="1" x14ac:dyDescent="0.25">
      <c r="A47" s="268"/>
      <c r="B47" s="351" t="s">
        <v>103</v>
      </c>
      <c r="C47" s="352"/>
      <c r="D47" s="353"/>
      <c r="E47" s="249"/>
      <c r="F47" s="251"/>
      <c r="G47" s="243"/>
      <c r="H47" s="243"/>
      <c r="I47" s="244"/>
      <c r="J47" s="366">
        <v>0.7</v>
      </c>
      <c r="K47" s="367"/>
      <c r="L47" s="367">
        <f t="shared" ref="L47:L48" si="15">J47*1.18</f>
        <v>0.82599999999999996</v>
      </c>
      <c r="M47" s="368"/>
      <c r="N47" s="366">
        <v>0.62</v>
      </c>
      <c r="O47" s="367"/>
      <c r="P47" s="367">
        <f t="shared" ref="P47:P48" si="16">N47*1.18</f>
        <v>0.73159999999999992</v>
      </c>
      <c r="Q47" s="368"/>
      <c r="R47" s="205">
        <f t="shared" si="14"/>
        <v>-0.11428571428571421</v>
      </c>
      <c r="S47" s="382"/>
      <c r="U47" s="255"/>
    </row>
    <row r="48" spans="1:21" ht="40.5" customHeight="1" x14ac:dyDescent="0.25">
      <c r="A48" s="268"/>
      <c r="B48" s="351" t="s">
        <v>104</v>
      </c>
      <c r="C48" s="352"/>
      <c r="D48" s="353"/>
      <c r="E48" s="249"/>
      <c r="F48" s="251"/>
      <c r="G48" s="243"/>
      <c r="H48" s="243"/>
      <c r="I48" s="244"/>
      <c r="J48" s="366">
        <v>0.95</v>
      </c>
      <c r="K48" s="367"/>
      <c r="L48" s="367">
        <f t="shared" si="15"/>
        <v>1.121</v>
      </c>
      <c r="M48" s="368"/>
      <c r="N48" s="366">
        <v>0.65</v>
      </c>
      <c r="O48" s="367"/>
      <c r="P48" s="367">
        <f t="shared" si="16"/>
        <v>0.76700000000000002</v>
      </c>
      <c r="Q48" s="368"/>
      <c r="R48" s="205">
        <f t="shared" si="14"/>
        <v>-0.31578947368421051</v>
      </c>
      <c r="S48" s="382"/>
      <c r="U48" s="255"/>
    </row>
    <row r="49" spans="1:21" ht="40.5" customHeight="1" thickBot="1" x14ac:dyDescent="0.3">
      <c r="A49" s="297"/>
      <c r="B49" s="359" t="s">
        <v>105</v>
      </c>
      <c r="C49" s="360"/>
      <c r="D49" s="361"/>
      <c r="E49" s="250"/>
      <c r="F49" s="251"/>
      <c r="G49" s="243"/>
      <c r="H49" s="243"/>
      <c r="I49" s="244"/>
      <c r="J49" s="372" t="s">
        <v>62</v>
      </c>
      <c r="K49" s="373"/>
      <c r="L49" s="373" t="s">
        <v>62</v>
      </c>
      <c r="M49" s="374"/>
      <c r="N49" s="372" t="s">
        <v>62</v>
      </c>
      <c r="O49" s="373"/>
      <c r="P49" s="373" t="s">
        <v>62</v>
      </c>
      <c r="Q49" s="374"/>
      <c r="R49" s="206"/>
      <c r="S49" s="383"/>
      <c r="U49" s="255"/>
    </row>
  </sheetData>
  <mergeCells count="177">
    <mergeCell ref="B6:D6"/>
    <mergeCell ref="J6:R6"/>
    <mergeCell ref="S28:S38"/>
    <mergeCell ref="S39:S49"/>
    <mergeCell ref="A8:A13"/>
    <mergeCell ref="A28:A38"/>
    <mergeCell ref="A39:A49"/>
    <mergeCell ref="N49:O49"/>
    <mergeCell ref="P49:Q49"/>
    <mergeCell ref="N28:O28"/>
    <mergeCell ref="P28:Q28"/>
    <mergeCell ref="N46:O46"/>
    <mergeCell ref="P46:Q46"/>
    <mergeCell ref="N47:O47"/>
    <mergeCell ref="P47:Q47"/>
    <mergeCell ref="N48:O48"/>
    <mergeCell ref="P48:Q48"/>
    <mergeCell ref="N43:O43"/>
    <mergeCell ref="P43:Q43"/>
    <mergeCell ref="N44:O44"/>
    <mergeCell ref="P44:Q44"/>
    <mergeCell ref="N45:O45"/>
    <mergeCell ref="P45:Q45"/>
    <mergeCell ref="N40:O40"/>
    <mergeCell ref="P40:Q40"/>
    <mergeCell ref="N41:O41"/>
    <mergeCell ref="P41:Q41"/>
    <mergeCell ref="N42:O42"/>
    <mergeCell ref="P42:Q42"/>
    <mergeCell ref="N37:O37"/>
    <mergeCell ref="P37:Q37"/>
    <mergeCell ref="N38:O38"/>
    <mergeCell ref="P38:Q38"/>
    <mergeCell ref="N39:O39"/>
    <mergeCell ref="P39:Q39"/>
    <mergeCell ref="P35:Q35"/>
    <mergeCell ref="N36:O36"/>
    <mergeCell ref="P36:Q36"/>
    <mergeCell ref="N31:O31"/>
    <mergeCell ref="P31:Q31"/>
    <mergeCell ref="N32:O32"/>
    <mergeCell ref="P32:Q32"/>
    <mergeCell ref="N33:O33"/>
    <mergeCell ref="P33:Q33"/>
    <mergeCell ref="P29:Q29"/>
    <mergeCell ref="N30:O30"/>
    <mergeCell ref="P30:Q30"/>
    <mergeCell ref="J48:K48"/>
    <mergeCell ref="L48:M48"/>
    <mergeCell ref="J49:K49"/>
    <mergeCell ref="L49:M49"/>
    <mergeCell ref="J45:K45"/>
    <mergeCell ref="L45:M45"/>
    <mergeCell ref="J46:K46"/>
    <mergeCell ref="L46:M46"/>
    <mergeCell ref="J47:K47"/>
    <mergeCell ref="L47:M47"/>
    <mergeCell ref="J42:K42"/>
    <mergeCell ref="L42:M42"/>
    <mergeCell ref="J43:K43"/>
    <mergeCell ref="L43:M43"/>
    <mergeCell ref="J44:K44"/>
    <mergeCell ref="L44:M44"/>
    <mergeCell ref="J39:K39"/>
    <mergeCell ref="L39:M39"/>
    <mergeCell ref="N34:O34"/>
    <mergeCell ref="P34:Q34"/>
    <mergeCell ref="N35:O35"/>
    <mergeCell ref="L41:M41"/>
    <mergeCell ref="L36:M36"/>
    <mergeCell ref="J37:K37"/>
    <mergeCell ref="L37:M37"/>
    <mergeCell ref="J38:K38"/>
    <mergeCell ref="L38:M38"/>
    <mergeCell ref="J28:K28"/>
    <mergeCell ref="L28:M28"/>
    <mergeCell ref="N29:O29"/>
    <mergeCell ref="B49:D49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B44:D44"/>
    <mergeCell ref="B45:D45"/>
    <mergeCell ref="B46:D46"/>
    <mergeCell ref="B47:D47"/>
    <mergeCell ref="B48:D48"/>
    <mergeCell ref="J40:K40"/>
    <mergeCell ref="L40:M40"/>
    <mergeCell ref="J41:K41"/>
    <mergeCell ref="B28:D28"/>
    <mergeCell ref="B31:D31"/>
    <mergeCell ref="B32:D32"/>
    <mergeCell ref="B38:D38"/>
    <mergeCell ref="B39:D39"/>
    <mergeCell ref="B40:D40"/>
    <mergeCell ref="B41:D41"/>
    <mergeCell ref="B42:D42"/>
    <mergeCell ref="B43:D43"/>
    <mergeCell ref="S10:S13"/>
    <mergeCell ref="L8:M8"/>
    <mergeCell ref="B7:D7"/>
    <mergeCell ref="N12:O12"/>
    <mergeCell ref="P12:Q12"/>
    <mergeCell ref="N13:O13"/>
    <mergeCell ref="P13:Q13"/>
    <mergeCell ref="B8:B13"/>
    <mergeCell ref="B20:D20"/>
    <mergeCell ref="P11:Q11"/>
    <mergeCell ref="N11:O11"/>
    <mergeCell ref="L11:M11"/>
    <mergeCell ref="L10:M10"/>
    <mergeCell ref="N8:O8"/>
    <mergeCell ref="P8:Q8"/>
    <mergeCell ref="N10:O10"/>
    <mergeCell ref="P10:Q10"/>
    <mergeCell ref="N9:O9"/>
    <mergeCell ref="P9:Q9"/>
    <mergeCell ref="B27:D27"/>
    <mergeCell ref="B26:D26"/>
    <mergeCell ref="H17:I17"/>
    <mergeCell ref="J8:K8"/>
    <mergeCell ref="B14:D14"/>
    <mergeCell ref="C12:C13"/>
    <mergeCell ref="F15:G15"/>
    <mergeCell ref="H15:I15"/>
    <mergeCell ref="F17:G17"/>
    <mergeCell ref="C15:D15"/>
    <mergeCell ref="C8:D8"/>
    <mergeCell ref="B21:B22"/>
    <mergeCell ref="C9:D9"/>
    <mergeCell ref="C10:C11"/>
    <mergeCell ref="J11:K11"/>
    <mergeCell ref="J10:K10"/>
    <mergeCell ref="A23:A25"/>
    <mergeCell ref="B23:B25"/>
    <mergeCell ref="F23:G23"/>
    <mergeCell ref="H23:I23"/>
    <mergeCell ref="F25:G25"/>
    <mergeCell ref="H25:I25"/>
    <mergeCell ref="C25:D25"/>
    <mergeCell ref="C24:D24"/>
    <mergeCell ref="C23:D23"/>
    <mergeCell ref="A1:S1"/>
    <mergeCell ref="F4:G4"/>
    <mergeCell ref="H4:I4"/>
    <mergeCell ref="J4:K4"/>
    <mergeCell ref="L4:M4"/>
    <mergeCell ref="N4:O4"/>
    <mergeCell ref="P4:Q4"/>
    <mergeCell ref="J3:M3"/>
    <mergeCell ref="N3:Q3"/>
    <mergeCell ref="E3:E5"/>
    <mergeCell ref="B3:D5"/>
    <mergeCell ref="A3:A5"/>
    <mergeCell ref="S3:S5"/>
    <mergeCell ref="R3:R5"/>
    <mergeCell ref="S21:S22"/>
    <mergeCell ref="A21:A22"/>
    <mergeCell ref="C21:C22"/>
    <mergeCell ref="C19:D19"/>
    <mergeCell ref="C18:D18"/>
    <mergeCell ref="A15:A19"/>
    <mergeCell ref="B15:B19"/>
    <mergeCell ref="C17:D17"/>
    <mergeCell ref="C16:D16"/>
  </mergeCells>
  <hyperlinks>
    <hyperlink ref="S6" r:id="rId1"/>
  </hyperlinks>
  <pageMargins left="0.7" right="0.7" top="0.75" bottom="0.75" header="0.3" footer="0.3"/>
  <pageSetup paperSize="9" scale="4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view="pageBreakPreview" zoomScale="85" zoomScaleNormal="100" workbookViewId="0">
      <selection activeCell="H12" sqref="H12:I12"/>
    </sheetView>
  </sheetViews>
  <sheetFormatPr defaultRowHeight="15.75" x14ac:dyDescent="0.25"/>
  <cols>
    <col min="1" max="1" width="5.28515625" style="2" customWidth="1"/>
    <col min="2" max="2" width="44.7109375" style="2" customWidth="1"/>
    <col min="3" max="3" width="15.7109375" style="2" customWidth="1"/>
    <col min="4" max="7" width="16.5703125" style="37" hidden="1" customWidth="1"/>
    <col min="8" max="11" width="16.5703125" style="2" customWidth="1"/>
    <col min="12" max="12" width="43.42578125" style="2" customWidth="1"/>
    <col min="13" max="16384" width="9.140625" style="2"/>
  </cols>
  <sheetData>
    <row r="1" spans="1:12" x14ac:dyDescent="0.25">
      <c r="A1" s="272" t="s">
        <v>49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7.5" customHeight="1" thickBot="1" x14ac:dyDescent="0.3"/>
    <row r="3" spans="1:12" ht="19.5" customHeight="1" thickBot="1" x14ac:dyDescent="0.3">
      <c r="A3" s="390" t="s">
        <v>0</v>
      </c>
      <c r="B3" s="392" t="s">
        <v>1</v>
      </c>
      <c r="C3" s="390" t="s">
        <v>2</v>
      </c>
      <c r="D3" s="394" t="s">
        <v>40</v>
      </c>
      <c r="E3" s="395"/>
      <c r="F3" s="396" t="s">
        <v>41</v>
      </c>
      <c r="G3" s="397"/>
      <c r="H3" s="398" t="s">
        <v>56</v>
      </c>
      <c r="I3" s="399"/>
      <c r="J3" s="400" t="s">
        <v>57</v>
      </c>
      <c r="K3" s="401"/>
      <c r="L3" s="402" t="s">
        <v>3</v>
      </c>
    </row>
    <row r="4" spans="1:12" ht="19.5" customHeight="1" thickBot="1" x14ac:dyDescent="0.3">
      <c r="A4" s="391"/>
      <c r="B4" s="393"/>
      <c r="C4" s="391"/>
      <c r="D4" s="38" t="s">
        <v>42</v>
      </c>
      <c r="E4" s="39" t="s">
        <v>43</v>
      </c>
      <c r="F4" s="40" t="s">
        <v>42</v>
      </c>
      <c r="G4" s="41" t="s">
        <v>43</v>
      </c>
      <c r="H4" s="26" t="s">
        <v>42</v>
      </c>
      <c r="I4" s="21" t="s">
        <v>43</v>
      </c>
      <c r="J4" s="3" t="s">
        <v>42</v>
      </c>
      <c r="K4" s="4" t="s">
        <v>43</v>
      </c>
      <c r="L4" s="403"/>
    </row>
    <row r="5" spans="1:12" ht="21.75" customHeight="1" x14ac:dyDescent="0.25">
      <c r="A5" s="62">
        <v>1</v>
      </c>
      <c r="B5" s="28" t="s">
        <v>47</v>
      </c>
      <c r="C5" s="9"/>
      <c r="D5" s="63"/>
      <c r="E5" s="64"/>
      <c r="F5" s="65"/>
      <c r="G5" s="66"/>
      <c r="H5" s="67"/>
      <c r="I5" s="68"/>
      <c r="J5" s="69"/>
      <c r="K5" s="70"/>
      <c r="L5" s="257" t="s">
        <v>50</v>
      </c>
    </row>
    <row r="6" spans="1:12" ht="21.75" customHeight="1" x14ac:dyDescent="0.25">
      <c r="A6" s="55" t="s">
        <v>4</v>
      </c>
      <c r="B6" s="56" t="s">
        <v>5</v>
      </c>
      <c r="C6" s="57" t="s">
        <v>6</v>
      </c>
      <c r="D6" s="58">
        <v>182016.6</v>
      </c>
      <c r="E6" s="58">
        <v>182016.6</v>
      </c>
      <c r="F6" s="59">
        <f>D6*1.18</f>
        <v>214779.58799999999</v>
      </c>
      <c r="G6" s="60">
        <f>E6*1.18</f>
        <v>214779.58799999999</v>
      </c>
      <c r="H6" s="61">
        <v>424.73525000000001</v>
      </c>
      <c r="I6" s="61">
        <v>424.73525000000001</v>
      </c>
      <c r="J6" s="97">
        <f t="shared" ref="J6:K8" si="0">H6*1.18</f>
        <v>501.18759499999999</v>
      </c>
      <c r="K6" s="98">
        <f t="shared" si="0"/>
        <v>501.18759499999999</v>
      </c>
      <c r="L6" s="329"/>
    </row>
    <row r="7" spans="1:12" ht="21.75" customHeight="1" x14ac:dyDescent="0.25">
      <c r="A7" s="5" t="s">
        <v>7</v>
      </c>
      <c r="B7" s="22" t="s">
        <v>8</v>
      </c>
      <c r="C7" s="6" t="s">
        <v>9</v>
      </c>
      <c r="D7" s="90">
        <v>17.37</v>
      </c>
      <c r="E7" s="91">
        <v>32.619999999999997</v>
      </c>
      <c r="F7" s="92">
        <f t="shared" ref="F7:G10" si="1">D7*1.18</f>
        <v>20.496600000000001</v>
      </c>
      <c r="G7" s="93">
        <f t="shared" si="1"/>
        <v>38.491599999999998</v>
      </c>
      <c r="H7" s="74">
        <v>19.82</v>
      </c>
      <c r="I7" s="75">
        <v>18.670000000000002</v>
      </c>
      <c r="J7" s="76">
        <f t="shared" si="0"/>
        <v>23.387599999999999</v>
      </c>
      <c r="K7" s="77">
        <f t="shared" si="0"/>
        <v>22.0306</v>
      </c>
      <c r="L7" s="329"/>
    </row>
    <row r="8" spans="1:12" ht="21.75" customHeight="1" x14ac:dyDescent="0.25">
      <c r="A8" s="5" t="s">
        <v>10</v>
      </c>
      <c r="B8" s="22" t="s">
        <v>11</v>
      </c>
      <c r="C8" s="6" t="s">
        <v>9</v>
      </c>
      <c r="D8" s="90">
        <v>312.83</v>
      </c>
      <c r="E8" s="91">
        <v>359.5</v>
      </c>
      <c r="F8" s="92">
        <f t="shared" si="1"/>
        <v>369.13939999999997</v>
      </c>
      <c r="G8" s="93">
        <f t="shared" si="1"/>
        <v>424.21</v>
      </c>
      <c r="H8" s="74">
        <v>776.85</v>
      </c>
      <c r="I8" s="75">
        <v>774.47</v>
      </c>
      <c r="J8" s="76">
        <f t="shared" si="0"/>
        <v>916.68299999999999</v>
      </c>
      <c r="K8" s="77">
        <f t="shared" si="0"/>
        <v>913.87459999999999</v>
      </c>
      <c r="L8" s="329"/>
    </row>
    <row r="9" spans="1:12" ht="21.75" customHeight="1" x14ac:dyDescent="0.25">
      <c r="A9" s="5" t="s">
        <v>12</v>
      </c>
      <c r="B9" s="22" t="s">
        <v>44</v>
      </c>
      <c r="C9" s="6" t="s">
        <v>13</v>
      </c>
      <c r="D9" s="42">
        <v>33.986699999999999</v>
      </c>
      <c r="E9" s="42">
        <f>(37.96+38.01+37.7+37.7+38+37.86)/6</f>
        <v>37.87166666666667</v>
      </c>
      <c r="F9" s="43">
        <f>D9</f>
        <v>33.986699999999999</v>
      </c>
      <c r="G9" s="93">
        <f>E9</f>
        <v>37.87166666666667</v>
      </c>
      <c r="H9" s="404">
        <v>44.98</v>
      </c>
      <c r="I9" s="405"/>
      <c r="J9" s="327">
        <f>H9</f>
        <v>44.98</v>
      </c>
      <c r="K9" s="328"/>
      <c r="L9" s="329"/>
    </row>
    <row r="10" spans="1:12" ht="21.75" customHeight="1" thickBot="1" x14ac:dyDescent="0.3">
      <c r="A10" s="7" t="s">
        <v>14</v>
      </c>
      <c r="B10" s="23" t="s">
        <v>15</v>
      </c>
      <c r="C10" s="8" t="s">
        <v>16</v>
      </c>
      <c r="D10" s="94">
        <f>D6*D9*6/1000</f>
        <v>37116.861475319994</v>
      </c>
      <c r="E10" s="95">
        <f>E6*E9*6/1000</f>
        <v>41359.632018000004</v>
      </c>
      <c r="F10" s="84">
        <f t="shared" si="1"/>
        <v>43797.896540877591</v>
      </c>
      <c r="G10" s="85">
        <f t="shared" si="1"/>
        <v>48804.365781240005</v>
      </c>
      <c r="H10" s="78">
        <v>114622.45</v>
      </c>
      <c r="I10" s="79">
        <f>H10</f>
        <v>114622.45</v>
      </c>
      <c r="J10" s="82">
        <f>H10*1.18</f>
        <v>135254.49099999998</v>
      </c>
      <c r="K10" s="83">
        <f>I10*1.18</f>
        <v>135254.49099999998</v>
      </c>
      <c r="L10" s="258"/>
    </row>
    <row r="11" spans="1:12" ht="37.5" customHeight="1" x14ac:dyDescent="0.25">
      <c r="A11" s="9">
        <v>2</v>
      </c>
      <c r="B11" s="28" t="s">
        <v>17</v>
      </c>
      <c r="C11" s="9" t="s">
        <v>18</v>
      </c>
      <c r="D11" s="44">
        <v>1436.29</v>
      </c>
      <c r="E11" s="45">
        <v>1454.68</v>
      </c>
      <c r="F11" s="87">
        <f>F13+F14</f>
        <v>1694.8221999999998</v>
      </c>
      <c r="G11" s="87">
        <f>G13+G14</f>
        <v>1716.5223999999998</v>
      </c>
      <c r="H11" s="30">
        <v>1635.09</v>
      </c>
      <c r="I11" s="30">
        <v>1664.51</v>
      </c>
      <c r="J11" s="72">
        <f>H11*1.18</f>
        <v>1929.4061999999999</v>
      </c>
      <c r="K11" s="54">
        <f>I11*1.18</f>
        <v>1964.1217999999999</v>
      </c>
      <c r="L11" s="10" t="s">
        <v>51</v>
      </c>
    </row>
    <row r="12" spans="1:12" s="1" customFormat="1" ht="12" customHeight="1" x14ac:dyDescent="0.25">
      <c r="A12" s="17"/>
      <c r="B12" s="24" t="s">
        <v>24</v>
      </c>
      <c r="C12" s="18"/>
      <c r="D12" s="406"/>
      <c r="E12" s="407"/>
      <c r="F12" s="408"/>
      <c r="G12" s="409"/>
      <c r="H12" s="410"/>
      <c r="I12" s="411"/>
      <c r="J12" s="412"/>
      <c r="K12" s="413"/>
      <c r="L12" s="19"/>
    </row>
    <row r="13" spans="1:12" ht="37.5" customHeight="1" x14ac:dyDescent="0.25">
      <c r="A13" s="6" t="s">
        <v>19</v>
      </c>
      <c r="B13" s="22" t="s">
        <v>38</v>
      </c>
      <c r="C13" s="6" t="s">
        <v>18</v>
      </c>
      <c r="D13" s="46">
        <v>699.3</v>
      </c>
      <c r="E13" s="91">
        <v>769.23</v>
      </c>
      <c r="F13" s="92">
        <f t="shared" ref="F13:G15" si="2">D13*1.18</f>
        <v>825.17399999999986</v>
      </c>
      <c r="G13" s="93">
        <f t="shared" si="2"/>
        <v>907.69139999999993</v>
      </c>
      <c r="H13" s="75">
        <v>873.75</v>
      </c>
      <c r="I13" s="75">
        <v>913.17</v>
      </c>
      <c r="J13" s="76">
        <f t="shared" ref="J13:K16" si="3">H13*1.18</f>
        <v>1031.0249999999999</v>
      </c>
      <c r="K13" s="77">
        <f t="shared" si="3"/>
        <v>1077.5405999999998</v>
      </c>
      <c r="L13" s="11" t="s">
        <v>52</v>
      </c>
    </row>
    <row r="14" spans="1:12" ht="19.5" customHeight="1" x14ac:dyDescent="0.25">
      <c r="A14" s="6" t="s">
        <v>20</v>
      </c>
      <c r="B14" s="22" t="s">
        <v>21</v>
      </c>
      <c r="C14" s="6" t="s">
        <v>18</v>
      </c>
      <c r="D14" s="46">
        <f>D11-D13</f>
        <v>736.99</v>
      </c>
      <c r="E14" s="91">
        <f>E11-E13</f>
        <v>685.45</v>
      </c>
      <c r="F14" s="92">
        <f t="shared" si="2"/>
        <v>869.64819999999997</v>
      </c>
      <c r="G14" s="93">
        <f t="shared" si="2"/>
        <v>808.83100000000002</v>
      </c>
      <c r="H14" s="52">
        <f>H11-H13</f>
        <v>761.33999999999992</v>
      </c>
      <c r="I14" s="77">
        <f>I11-I13</f>
        <v>751.34</v>
      </c>
      <c r="J14" s="76">
        <f t="shared" si="3"/>
        <v>898.38119999999981</v>
      </c>
      <c r="K14" s="77">
        <f t="shared" si="3"/>
        <v>886.58119999999997</v>
      </c>
      <c r="L14" s="12"/>
    </row>
    <row r="15" spans="1:12" ht="37.5" customHeight="1" thickBot="1" x14ac:dyDescent="0.3">
      <c r="A15" s="13" t="s">
        <v>36</v>
      </c>
      <c r="B15" s="25" t="s">
        <v>39</v>
      </c>
      <c r="C15" s="13" t="s">
        <v>18</v>
      </c>
      <c r="D15" s="46">
        <v>1077.1199999999999</v>
      </c>
      <c r="E15" s="91">
        <v>1184.83</v>
      </c>
      <c r="F15" s="92">
        <f t="shared" si="2"/>
        <v>1271.0015999999998</v>
      </c>
      <c r="G15" s="93">
        <f t="shared" si="2"/>
        <v>1398.0993999999998</v>
      </c>
      <c r="H15" s="100">
        <v>1345.99</v>
      </c>
      <c r="I15" s="100">
        <v>1406.56</v>
      </c>
      <c r="J15" s="76">
        <f t="shared" si="3"/>
        <v>1588.2682</v>
      </c>
      <c r="K15" s="77">
        <f t="shared" si="3"/>
        <v>1659.7407999999998</v>
      </c>
      <c r="L15" s="14" t="s">
        <v>53</v>
      </c>
    </row>
    <row r="16" spans="1:12" ht="37.5" customHeight="1" x14ac:dyDescent="0.25">
      <c r="A16" s="9">
        <v>3</v>
      </c>
      <c r="B16" s="28" t="s">
        <v>22</v>
      </c>
      <c r="C16" s="9" t="s">
        <v>23</v>
      </c>
      <c r="D16" s="301">
        <v>35.06</v>
      </c>
      <c r="E16" s="302"/>
      <c r="F16" s="310">
        <f>D16*1.18</f>
        <v>41.370800000000003</v>
      </c>
      <c r="G16" s="311"/>
      <c r="H16" s="80">
        <v>36.36</v>
      </c>
      <c r="I16" s="73">
        <v>38.01</v>
      </c>
      <c r="J16" s="54">
        <f t="shared" si="3"/>
        <v>42.904799999999994</v>
      </c>
      <c r="K16" s="29">
        <f t="shared" si="3"/>
        <v>44.851799999999997</v>
      </c>
      <c r="L16" s="10" t="s">
        <v>54</v>
      </c>
    </row>
    <row r="17" spans="1:12" s="1" customFormat="1" ht="12" customHeight="1" x14ac:dyDescent="0.25">
      <c r="A17" s="17"/>
      <c r="B17" s="24" t="s">
        <v>24</v>
      </c>
      <c r="C17" s="18"/>
      <c r="D17" s="406"/>
      <c r="E17" s="407"/>
      <c r="F17" s="408"/>
      <c r="G17" s="414"/>
      <c r="H17" s="102"/>
      <c r="I17" s="104"/>
      <c r="J17" s="101"/>
      <c r="K17" s="53"/>
      <c r="L17" s="19"/>
    </row>
    <row r="18" spans="1:12" ht="37.5" customHeight="1" x14ac:dyDescent="0.25">
      <c r="A18" s="6" t="s">
        <v>25</v>
      </c>
      <c r="B18" s="22" t="s">
        <v>46</v>
      </c>
      <c r="C18" s="6" t="s">
        <v>23</v>
      </c>
      <c r="D18" s="415">
        <v>25.11</v>
      </c>
      <c r="E18" s="416"/>
      <c r="F18" s="417">
        <f>D18*1.18</f>
        <v>29.629799999999999</v>
      </c>
      <c r="G18" s="416"/>
      <c r="H18" s="88">
        <v>26.25</v>
      </c>
      <c r="I18" s="77"/>
      <c r="J18" s="74">
        <f>H18*1.18</f>
        <v>30.974999999999998</v>
      </c>
      <c r="K18" s="89">
        <f>I18*1.18</f>
        <v>0</v>
      </c>
      <c r="L18" s="11" t="str">
        <f>L16</f>
        <v>Постановление Комитета РТ по тарифам     №10-40/кс от 28 ноября 2014г.</v>
      </c>
    </row>
    <row r="19" spans="1:12" ht="16.5" thickBot="1" x14ac:dyDescent="0.3">
      <c r="A19" s="8" t="s">
        <v>26</v>
      </c>
      <c r="B19" s="23" t="s">
        <v>21</v>
      </c>
      <c r="C19" s="8" t="s">
        <v>23</v>
      </c>
      <c r="D19" s="418">
        <f>D16-D18</f>
        <v>9.9500000000000028</v>
      </c>
      <c r="E19" s="419"/>
      <c r="F19" s="420">
        <f>F16-F18</f>
        <v>11.741000000000003</v>
      </c>
      <c r="G19" s="419"/>
      <c r="H19" s="103">
        <f>H16-H18</f>
        <v>10.11</v>
      </c>
      <c r="I19" s="105"/>
      <c r="J19" s="78">
        <f>J16-J18</f>
        <v>11.929799999999997</v>
      </c>
      <c r="K19" s="96">
        <f>K16-K18</f>
        <v>44.851799999999997</v>
      </c>
      <c r="L19" s="15"/>
    </row>
    <row r="20" spans="1:12" ht="37.5" customHeight="1" x14ac:dyDescent="0.25">
      <c r="A20" s="9">
        <v>4</v>
      </c>
      <c r="B20" s="28" t="s">
        <v>27</v>
      </c>
      <c r="C20" s="9" t="s">
        <v>23</v>
      </c>
      <c r="D20" s="301">
        <v>50.06</v>
      </c>
      <c r="E20" s="302"/>
      <c r="F20" s="303">
        <f>D20*1.18</f>
        <v>59.070799999999998</v>
      </c>
      <c r="G20" s="302"/>
      <c r="H20" s="80">
        <v>50.47</v>
      </c>
      <c r="I20" s="81">
        <v>51.29</v>
      </c>
      <c r="J20" s="71">
        <f>H20*1.18</f>
        <v>59.554599999999994</v>
      </c>
      <c r="K20" s="99">
        <f>I20*1.18</f>
        <v>60.522199999999998</v>
      </c>
      <c r="L20" s="10" t="str">
        <f>L16</f>
        <v>Постановление Комитета РТ по тарифам     №10-40/кс от 28 ноября 2014г.</v>
      </c>
    </row>
    <row r="21" spans="1:12" s="1" customFormat="1" ht="12" customHeight="1" x14ac:dyDescent="0.25">
      <c r="A21" s="17"/>
      <c r="B21" s="24" t="s">
        <v>24</v>
      </c>
      <c r="C21" s="18"/>
      <c r="D21" s="406"/>
      <c r="E21" s="407"/>
      <c r="F21" s="408"/>
      <c r="G21" s="414"/>
      <c r="H21" s="35"/>
      <c r="I21" s="36"/>
      <c r="J21" s="421"/>
      <c r="K21" s="413"/>
      <c r="L21" s="19"/>
    </row>
    <row r="22" spans="1:12" ht="37.5" customHeight="1" x14ac:dyDescent="0.25">
      <c r="A22" s="6" t="s">
        <v>28</v>
      </c>
      <c r="B22" s="22" t="s">
        <v>45</v>
      </c>
      <c r="C22" s="6" t="s">
        <v>23</v>
      </c>
      <c r="D22" s="90">
        <v>17.7</v>
      </c>
      <c r="E22" s="91">
        <v>19</v>
      </c>
      <c r="F22" s="92">
        <f>D22*1.18</f>
        <v>20.885999999999999</v>
      </c>
      <c r="G22" s="91">
        <f>E22*1.18</f>
        <v>22.419999999999998</v>
      </c>
      <c r="H22" s="88">
        <v>19.98</v>
      </c>
      <c r="I22" s="77"/>
      <c r="J22" s="74">
        <f>H22*1.18</f>
        <v>23.5764</v>
      </c>
      <c r="K22" s="77">
        <f>I22*1.18</f>
        <v>0</v>
      </c>
      <c r="L22" s="11" t="str">
        <f>L16</f>
        <v>Постановление Комитета РТ по тарифам     №10-40/кс от 28 ноября 2014г.</v>
      </c>
    </row>
    <row r="23" spans="1:12" ht="19.5" customHeight="1" x14ac:dyDescent="0.25">
      <c r="A23" s="6" t="s">
        <v>29</v>
      </c>
      <c r="B23" s="22" t="s">
        <v>21</v>
      </c>
      <c r="C23" s="6" t="s">
        <v>23</v>
      </c>
      <c r="D23" s="90">
        <f>D20-D22</f>
        <v>32.36</v>
      </c>
      <c r="E23" s="91">
        <f>D20-E22</f>
        <v>31.060000000000002</v>
      </c>
      <c r="F23" s="92">
        <f>D23*1.18</f>
        <v>38.184799999999996</v>
      </c>
      <c r="G23" s="91">
        <f>E23*1.18</f>
        <v>36.650800000000004</v>
      </c>
      <c r="H23" s="76">
        <f>H20-H22</f>
        <v>30.49</v>
      </c>
      <c r="I23" s="77"/>
      <c r="J23" s="74">
        <f>H23*1.18</f>
        <v>35.978199999999994</v>
      </c>
      <c r="K23" s="77">
        <f>I23*1.18</f>
        <v>0</v>
      </c>
      <c r="L23" s="12"/>
    </row>
    <row r="24" spans="1:12" s="16" customFormat="1" ht="37.5" customHeight="1" thickBot="1" x14ac:dyDescent="0.3">
      <c r="A24" s="13" t="s">
        <v>37</v>
      </c>
      <c r="B24" s="25" t="s">
        <v>35</v>
      </c>
      <c r="C24" s="13" t="s">
        <v>23</v>
      </c>
      <c r="D24" s="418">
        <v>53.09</v>
      </c>
      <c r="E24" s="419"/>
      <c r="F24" s="422">
        <f>D24*1.18</f>
        <v>62.6462</v>
      </c>
      <c r="G24" s="423"/>
      <c r="H24" s="336">
        <v>53.09</v>
      </c>
      <c r="I24" s="337"/>
      <c r="J24" s="424">
        <f>H24*1.18</f>
        <v>62.6462</v>
      </c>
      <c r="K24" s="425"/>
      <c r="L24" s="11" t="str">
        <f>L16</f>
        <v>Постановление Комитета РТ по тарифам     №10-40/кс от 28 ноября 2014г.</v>
      </c>
    </row>
    <row r="25" spans="1:12" ht="19.5" customHeight="1" x14ac:dyDescent="0.25">
      <c r="A25" s="9">
        <v>5</v>
      </c>
      <c r="B25" s="28" t="s">
        <v>31</v>
      </c>
      <c r="C25" s="9" t="s">
        <v>23</v>
      </c>
      <c r="D25" s="86">
        <v>32.06</v>
      </c>
      <c r="E25" s="47">
        <f>25.74</f>
        <v>25.74</v>
      </c>
      <c r="F25" s="86">
        <f>D25*1.18</f>
        <v>37.830800000000004</v>
      </c>
      <c r="G25" s="47">
        <f>G27+G28</f>
        <v>30.373199999999997</v>
      </c>
      <c r="H25" s="428">
        <v>25.23</v>
      </c>
      <c r="I25" s="429"/>
      <c r="J25" s="428">
        <f>H25*1.18</f>
        <v>29.7714</v>
      </c>
      <c r="K25" s="429"/>
      <c r="L25" s="257" t="str">
        <f>L16</f>
        <v>Постановление Комитета РТ по тарифам     №10-40/кс от 28 ноября 2014г.</v>
      </c>
    </row>
    <row r="26" spans="1:12" s="1" customFormat="1" ht="12" customHeight="1" x14ac:dyDescent="0.25">
      <c r="A26" s="17"/>
      <c r="B26" s="24" t="s">
        <v>24</v>
      </c>
      <c r="C26" s="18"/>
      <c r="D26" s="406"/>
      <c r="E26" s="407"/>
      <c r="F26" s="406"/>
      <c r="G26" s="407"/>
      <c r="H26" s="426"/>
      <c r="I26" s="427"/>
      <c r="J26" s="426"/>
      <c r="K26" s="427"/>
      <c r="L26" s="329"/>
    </row>
    <row r="27" spans="1:12" ht="19.5" customHeight="1" x14ac:dyDescent="0.25">
      <c r="A27" s="6" t="s">
        <v>32</v>
      </c>
      <c r="B27" s="22" t="s">
        <v>33</v>
      </c>
      <c r="C27" s="6" t="s">
        <v>23</v>
      </c>
      <c r="D27" s="90">
        <f>D25-D28</f>
        <v>8.0400000000000027</v>
      </c>
      <c r="E27" s="91">
        <f>E25-E28</f>
        <v>10.319999999999999</v>
      </c>
      <c r="F27" s="92">
        <f t="shared" ref="F27:G29" si="4">D27*1.18</f>
        <v>9.4872000000000032</v>
      </c>
      <c r="G27" s="93">
        <f t="shared" si="4"/>
        <v>12.177599999999998</v>
      </c>
      <c r="H27" s="327">
        <f>H25-H28</f>
        <v>11.39</v>
      </c>
      <c r="I27" s="328"/>
      <c r="J27" s="76">
        <f t="shared" ref="J27:K29" si="5">H27*1.18</f>
        <v>13.440200000000001</v>
      </c>
      <c r="K27" s="77">
        <f t="shared" si="5"/>
        <v>0</v>
      </c>
      <c r="L27" s="329"/>
    </row>
    <row r="28" spans="1:12" ht="19.5" customHeight="1" thickBot="1" x14ac:dyDescent="0.3">
      <c r="A28" s="8" t="s">
        <v>34</v>
      </c>
      <c r="B28" s="23" t="s">
        <v>30</v>
      </c>
      <c r="C28" s="8" t="s">
        <v>23</v>
      </c>
      <c r="D28" s="90">
        <v>24.02</v>
      </c>
      <c r="E28" s="91">
        <v>15.42</v>
      </c>
      <c r="F28" s="92">
        <f t="shared" si="4"/>
        <v>28.343599999999999</v>
      </c>
      <c r="G28" s="93">
        <f t="shared" si="4"/>
        <v>18.195599999999999</v>
      </c>
      <c r="H28" s="325">
        <v>13.84</v>
      </c>
      <c r="I28" s="326"/>
      <c r="J28" s="76">
        <f t="shared" si="5"/>
        <v>16.331199999999999</v>
      </c>
      <c r="K28" s="77">
        <f t="shared" si="5"/>
        <v>0</v>
      </c>
      <c r="L28" s="258"/>
    </row>
    <row r="29" spans="1:12" ht="37.5" customHeight="1" thickBot="1" x14ac:dyDescent="0.3">
      <c r="A29" s="20">
        <v>6</v>
      </c>
      <c r="B29" s="31" t="s">
        <v>48</v>
      </c>
      <c r="C29" s="20" t="s">
        <v>23</v>
      </c>
      <c r="D29" s="48">
        <v>141.08000000000001</v>
      </c>
      <c r="E29" s="49">
        <v>161.99</v>
      </c>
      <c r="F29" s="50">
        <f t="shared" si="4"/>
        <v>166.4744</v>
      </c>
      <c r="G29" s="51">
        <f t="shared" si="4"/>
        <v>191.1482</v>
      </c>
      <c r="H29" s="32">
        <v>161.99</v>
      </c>
      <c r="I29" s="32">
        <v>170.05</v>
      </c>
      <c r="J29" s="33">
        <f t="shared" si="5"/>
        <v>191.1482</v>
      </c>
      <c r="K29" s="34">
        <f t="shared" si="5"/>
        <v>200.65899999999999</v>
      </c>
      <c r="L29" s="27" t="s">
        <v>55</v>
      </c>
    </row>
  </sheetData>
  <mergeCells count="42">
    <mergeCell ref="L25:L28"/>
    <mergeCell ref="D26:E26"/>
    <mergeCell ref="F26:G26"/>
    <mergeCell ref="H26:I26"/>
    <mergeCell ref="J26:K26"/>
    <mergeCell ref="H27:I27"/>
    <mergeCell ref="H28:I28"/>
    <mergeCell ref="H25:I25"/>
    <mergeCell ref="J25:K25"/>
    <mergeCell ref="J21:K21"/>
    <mergeCell ref="D24:E24"/>
    <mergeCell ref="F24:G24"/>
    <mergeCell ref="H24:I24"/>
    <mergeCell ref="J24:K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L5:L10"/>
    <mergeCell ref="H9:I9"/>
    <mergeCell ref="J9:K9"/>
    <mergeCell ref="D12:E12"/>
    <mergeCell ref="F12:G12"/>
    <mergeCell ref="H12:I12"/>
    <mergeCell ref="J12:K12"/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6" right="0.15748031496062992" top="0.45" bottom="0.19685039370078741" header="0.15748031496062992" footer="0.19685039370078741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view="pageBreakPreview" zoomScale="85" zoomScaleNormal="100" workbookViewId="0">
      <selection activeCell="K11" sqref="K11"/>
    </sheetView>
  </sheetViews>
  <sheetFormatPr defaultRowHeight="15.75" x14ac:dyDescent="0.25"/>
  <cols>
    <col min="1" max="1" width="5.28515625" style="2" customWidth="1"/>
    <col min="2" max="2" width="44.7109375" style="2" customWidth="1"/>
    <col min="3" max="3" width="15.7109375" style="2" customWidth="1"/>
    <col min="4" max="7" width="16.5703125" style="37" hidden="1" customWidth="1"/>
    <col min="8" max="11" width="16.5703125" style="2" customWidth="1"/>
    <col min="12" max="12" width="43.42578125" style="2" customWidth="1"/>
    <col min="13" max="16384" width="9.140625" style="2"/>
  </cols>
  <sheetData>
    <row r="1" spans="1:12" x14ac:dyDescent="0.25">
      <c r="A1" s="272" t="s">
        <v>49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7.5" customHeight="1" thickBot="1" x14ac:dyDescent="0.3"/>
    <row r="3" spans="1:12" ht="19.5" customHeight="1" thickBot="1" x14ac:dyDescent="0.3">
      <c r="A3" s="390" t="s">
        <v>0</v>
      </c>
      <c r="B3" s="392" t="s">
        <v>1</v>
      </c>
      <c r="C3" s="390" t="s">
        <v>2</v>
      </c>
      <c r="D3" s="394" t="s">
        <v>40</v>
      </c>
      <c r="E3" s="395"/>
      <c r="F3" s="396" t="s">
        <v>41</v>
      </c>
      <c r="G3" s="397"/>
      <c r="H3" s="398" t="s">
        <v>56</v>
      </c>
      <c r="I3" s="399"/>
      <c r="J3" s="400" t="s">
        <v>57</v>
      </c>
      <c r="K3" s="401"/>
      <c r="L3" s="402" t="s">
        <v>3</v>
      </c>
    </row>
    <row r="4" spans="1:12" ht="19.5" customHeight="1" thickBot="1" x14ac:dyDescent="0.3">
      <c r="A4" s="391"/>
      <c r="B4" s="393"/>
      <c r="C4" s="391"/>
      <c r="D4" s="38" t="s">
        <v>42</v>
      </c>
      <c r="E4" s="39" t="s">
        <v>43</v>
      </c>
      <c r="F4" s="40" t="s">
        <v>42</v>
      </c>
      <c r="G4" s="41" t="s">
        <v>43</v>
      </c>
      <c r="H4" s="26" t="s">
        <v>42</v>
      </c>
      <c r="I4" s="21" t="s">
        <v>43</v>
      </c>
      <c r="J4" s="3" t="s">
        <v>42</v>
      </c>
      <c r="K4" s="4" t="s">
        <v>43</v>
      </c>
      <c r="L4" s="403"/>
    </row>
    <row r="5" spans="1:12" ht="21.75" customHeight="1" x14ac:dyDescent="0.25">
      <c r="A5" s="62">
        <v>1</v>
      </c>
      <c r="B5" s="28" t="s">
        <v>47</v>
      </c>
      <c r="C5" s="9"/>
      <c r="D5" s="63"/>
      <c r="E5" s="64"/>
      <c r="F5" s="65"/>
      <c r="G5" s="66"/>
      <c r="H5" s="67"/>
      <c r="I5" s="68"/>
      <c r="J5" s="69"/>
      <c r="K5" s="70"/>
      <c r="L5" s="257" t="s">
        <v>50</v>
      </c>
    </row>
    <row r="6" spans="1:12" ht="21.75" customHeight="1" x14ac:dyDescent="0.25">
      <c r="A6" s="55" t="s">
        <v>4</v>
      </c>
      <c r="B6" s="56" t="s">
        <v>5</v>
      </c>
      <c r="C6" s="57" t="s">
        <v>6</v>
      </c>
      <c r="D6" s="58">
        <v>182016.6</v>
      </c>
      <c r="E6" s="58">
        <v>182016.6</v>
      </c>
      <c r="F6" s="59">
        <f>D6*1.18</f>
        <v>214779.58799999999</v>
      </c>
      <c r="G6" s="60">
        <f>E6*1.18</f>
        <v>214779.58799999999</v>
      </c>
      <c r="H6" s="61">
        <v>424.73525000000001</v>
      </c>
      <c r="I6" s="61">
        <v>424.73525000000001</v>
      </c>
      <c r="J6" s="97">
        <f t="shared" ref="J6:K8" si="0">H6*1.18</f>
        <v>501.18759499999999</v>
      </c>
      <c r="K6" s="98">
        <f t="shared" si="0"/>
        <v>501.18759499999999</v>
      </c>
      <c r="L6" s="329"/>
    </row>
    <row r="7" spans="1:12" ht="21.75" customHeight="1" x14ac:dyDescent="0.25">
      <c r="A7" s="5" t="s">
        <v>7</v>
      </c>
      <c r="B7" s="22" t="s">
        <v>8</v>
      </c>
      <c r="C7" s="6" t="s">
        <v>9</v>
      </c>
      <c r="D7" s="90">
        <v>17.37</v>
      </c>
      <c r="E7" s="91">
        <v>32.619999999999997</v>
      </c>
      <c r="F7" s="92">
        <f t="shared" ref="F7:G10" si="1">D7*1.18</f>
        <v>20.496600000000001</v>
      </c>
      <c r="G7" s="93">
        <f t="shared" si="1"/>
        <v>38.491599999999998</v>
      </c>
      <c r="H7" s="74">
        <v>19.82</v>
      </c>
      <c r="I7" s="75">
        <v>18.670000000000002</v>
      </c>
      <c r="J7" s="76">
        <f t="shared" si="0"/>
        <v>23.387599999999999</v>
      </c>
      <c r="K7" s="77">
        <f t="shared" si="0"/>
        <v>22.0306</v>
      </c>
      <c r="L7" s="329"/>
    </row>
    <row r="8" spans="1:12" ht="21.75" customHeight="1" x14ac:dyDescent="0.25">
      <c r="A8" s="5" t="s">
        <v>10</v>
      </c>
      <c r="B8" s="22" t="s">
        <v>11</v>
      </c>
      <c r="C8" s="6" t="s">
        <v>9</v>
      </c>
      <c r="D8" s="90">
        <v>312.83</v>
      </c>
      <c r="E8" s="91">
        <v>359.5</v>
      </c>
      <c r="F8" s="92">
        <f t="shared" si="1"/>
        <v>369.13939999999997</v>
      </c>
      <c r="G8" s="93">
        <f t="shared" si="1"/>
        <v>424.21</v>
      </c>
      <c r="H8" s="74">
        <v>776.85</v>
      </c>
      <c r="I8" s="75">
        <v>774.47</v>
      </c>
      <c r="J8" s="76">
        <f t="shared" si="0"/>
        <v>916.68299999999999</v>
      </c>
      <c r="K8" s="77">
        <f t="shared" si="0"/>
        <v>913.87459999999999</v>
      </c>
      <c r="L8" s="329"/>
    </row>
    <row r="9" spans="1:12" ht="21.75" customHeight="1" x14ac:dyDescent="0.25">
      <c r="A9" s="5" t="s">
        <v>12</v>
      </c>
      <c r="B9" s="22" t="s">
        <v>44</v>
      </c>
      <c r="C9" s="6" t="s">
        <v>13</v>
      </c>
      <c r="D9" s="42">
        <v>33.986699999999999</v>
      </c>
      <c r="E9" s="42">
        <f>(37.96+38.01+37.7+37.7+38+37.86)/6</f>
        <v>37.87166666666667</v>
      </c>
      <c r="F9" s="43">
        <f>D9</f>
        <v>33.986699999999999</v>
      </c>
      <c r="G9" s="93">
        <f>E9</f>
        <v>37.87166666666667</v>
      </c>
      <c r="H9" s="404">
        <v>44.98</v>
      </c>
      <c r="I9" s="405"/>
      <c r="J9" s="327">
        <f>H9</f>
        <v>44.98</v>
      </c>
      <c r="K9" s="328"/>
      <c r="L9" s="329"/>
    </row>
    <row r="10" spans="1:12" ht="21.75" customHeight="1" thickBot="1" x14ac:dyDescent="0.3">
      <c r="A10" s="7" t="s">
        <v>14</v>
      </c>
      <c r="B10" s="23" t="s">
        <v>15</v>
      </c>
      <c r="C10" s="8" t="s">
        <v>16</v>
      </c>
      <c r="D10" s="94">
        <f>D6*D9*6/1000</f>
        <v>37116.861475319994</v>
      </c>
      <c r="E10" s="95">
        <f>E6*E9*6/1000</f>
        <v>41359.632018000004</v>
      </c>
      <c r="F10" s="84">
        <f t="shared" si="1"/>
        <v>43797.896540877591</v>
      </c>
      <c r="G10" s="85">
        <f t="shared" si="1"/>
        <v>48804.365781240005</v>
      </c>
      <c r="H10" s="78">
        <v>114622.45</v>
      </c>
      <c r="I10" s="79">
        <f>H10</f>
        <v>114622.45</v>
      </c>
      <c r="J10" s="82">
        <f>H10*1.18</f>
        <v>135254.49099999998</v>
      </c>
      <c r="K10" s="83">
        <f>I10*1.18</f>
        <v>135254.49099999998</v>
      </c>
      <c r="L10" s="258"/>
    </row>
    <row r="11" spans="1:12" ht="37.5" customHeight="1" x14ac:dyDescent="0.25">
      <c r="A11" s="9">
        <v>2</v>
      </c>
      <c r="B11" s="28" t="s">
        <v>17</v>
      </c>
      <c r="C11" s="9" t="s">
        <v>18</v>
      </c>
      <c r="D11" s="44">
        <v>1436.29</v>
      </c>
      <c r="E11" s="45">
        <v>1454.68</v>
      </c>
      <c r="F11" s="87">
        <f>F13+F14</f>
        <v>1694.8221999999998</v>
      </c>
      <c r="G11" s="87">
        <f>G13+G14</f>
        <v>1716.5223999999998</v>
      </c>
      <c r="H11" s="30">
        <v>1664.51</v>
      </c>
      <c r="I11" s="30">
        <v>1751.32</v>
      </c>
      <c r="J11" s="72">
        <f>H11*1.18</f>
        <v>1964.1217999999999</v>
      </c>
      <c r="K11" s="54">
        <f>I11*1.18</f>
        <v>2066.5575999999996</v>
      </c>
      <c r="L11" s="10" t="s">
        <v>51</v>
      </c>
    </row>
    <row r="12" spans="1:12" s="1" customFormat="1" ht="12" customHeight="1" x14ac:dyDescent="0.25">
      <c r="A12" s="17"/>
      <c r="B12" s="24" t="s">
        <v>24</v>
      </c>
      <c r="C12" s="18"/>
      <c r="D12" s="406"/>
      <c r="E12" s="407"/>
      <c r="F12" s="408"/>
      <c r="G12" s="409"/>
      <c r="H12" s="410"/>
      <c r="I12" s="411"/>
      <c r="J12" s="412"/>
      <c r="K12" s="413"/>
      <c r="L12" s="19"/>
    </row>
    <row r="13" spans="1:12" ht="37.5" customHeight="1" x14ac:dyDescent="0.25">
      <c r="A13" s="6" t="s">
        <v>19</v>
      </c>
      <c r="B13" s="22" t="s">
        <v>38</v>
      </c>
      <c r="C13" s="6" t="s">
        <v>18</v>
      </c>
      <c r="D13" s="46">
        <v>699.3</v>
      </c>
      <c r="E13" s="91">
        <v>769.23</v>
      </c>
      <c r="F13" s="92">
        <f t="shared" ref="F13:G15" si="2">D13*1.18</f>
        <v>825.17399999999986</v>
      </c>
      <c r="G13" s="93">
        <f t="shared" si="2"/>
        <v>907.69139999999993</v>
      </c>
      <c r="H13" s="75">
        <v>873.75</v>
      </c>
      <c r="I13" s="75">
        <v>913.17</v>
      </c>
      <c r="J13" s="76">
        <f t="shared" ref="J13:K16" si="3">H13*1.18</f>
        <v>1031.0249999999999</v>
      </c>
      <c r="K13" s="77">
        <f t="shared" si="3"/>
        <v>1077.5405999999998</v>
      </c>
      <c r="L13" s="11" t="s">
        <v>52</v>
      </c>
    </row>
    <row r="14" spans="1:12" ht="19.5" customHeight="1" x14ac:dyDescent="0.25">
      <c r="A14" s="6" t="s">
        <v>20</v>
      </c>
      <c r="B14" s="22" t="s">
        <v>21</v>
      </c>
      <c r="C14" s="6" t="s">
        <v>18</v>
      </c>
      <c r="D14" s="46">
        <f>D11-D13</f>
        <v>736.99</v>
      </c>
      <c r="E14" s="91">
        <f>E11-E13</f>
        <v>685.45</v>
      </c>
      <c r="F14" s="92">
        <f t="shared" si="2"/>
        <v>869.64819999999997</v>
      </c>
      <c r="G14" s="93">
        <f t="shared" si="2"/>
        <v>808.83100000000002</v>
      </c>
      <c r="H14" s="52">
        <f>H11-H13</f>
        <v>790.76</v>
      </c>
      <c r="I14" s="77">
        <f>I11-I13</f>
        <v>838.15</v>
      </c>
      <c r="J14" s="76">
        <f t="shared" si="3"/>
        <v>933.09679999999992</v>
      </c>
      <c r="K14" s="77">
        <f t="shared" si="3"/>
        <v>989.01699999999994</v>
      </c>
      <c r="L14" s="12"/>
    </row>
    <row r="15" spans="1:12" ht="37.5" customHeight="1" thickBot="1" x14ac:dyDescent="0.3">
      <c r="A15" s="13" t="s">
        <v>36</v>
      </c>
      <c r="B15" s="25" t="s">
        <v>39</v>
      </c>
      <c r="C15" s="13" t="s">
        <v>18</v>
      </c>
      <c r="D15" s="46">
        <v>1077.1199999999999</v>
      </c>
      <c r="E15" s="91">
        <v>1184.83</v>
      </c>
      <c r="F15" s="92">
        <f t="shared" si="2"/>
        <v>1271.0015999999998</v>
      </c>
      <c r="G15" s="93">
        <f t="shared" si="2"/>
        <v>1398.0993999999998</v>
      </c>
      <c r="H15" s="100">
        <v>1345.99</v>
      </c>
      <c r="I15" s="100">
        <v>1406.56</v>
      </c>
      <c r="J15" s="76">
        <f t="shared" si="3"/>
        <v>1588.2682</v>
      </c>
      <c r="K15" s="77">
        <f t="shared" si="3"/>
        <v>1659.7407999999998</v>
      </c>
      <c r="L15" s="14" t="s">
        <v>53</v>
      </c>
    </row>
    <row r="16" spans="1:12" ht="37.5" customHeight="1" x14ac:dyDescent="0.25">
      <c r="A16" s="9">
        <v>3</v>
      </c>
      <c r="B16" s="28" t="s">
        <v>22</v>
      </c>
      <c r="C16" s="9" t="s">
        <v>23</v>
      </c>
      <c r="D16" s="301">
        <v>35.06</v>
      </c>
      <c r="E16" s="302"/>
      <c r="F16" s="310">
        <f>D16*1.18</f>
        <v>41.370800000000003</v>
      </c>
      <c r="G16" s="311"/>
      <c r="H16" s="80">
        <v>36.36</v>
      </c>
      <c r="I16" s="73">
        <v>38.01</v>
      </c>
      <c r="J16" s="54">
        <f t="shared" si="3"/>
        <v>42.904799999999994</v>
      </c>
      <c r="K16" s="29">
        <f t="shared" si="3"/>
        <v>44.851799999999997</v>
      </c>
      <c r="L16" s="10" t="s">
        <v>54</v>
      </c>
    </row>
    <row r="17" spans="1:12" s="1" customFormat="1" ht="12" customHeight="1" x14ac:dyDescent="0.25">
      <c r="A17" s="17"/>
      <c r="B17" s="24" t="s">
        <v>24</v>
      </c>
      <c r="C17" s="18"/>
      <c r="D17" s="406"/>
      <c r="E17" s="407"/>
      <c r="F17" s="408"/>
      <c r="G17" s="414"/>
      <c r="H17" s="102"/>
      <c r="I17" s="104"/>
      <c r="J17" s="101"/>
      <c r="K17" s="53"/>
      <c r="L17" s="19"/>
    </row>
    <row r="18" spans="1:12" ht="37.5" customHeight="1" x14ac:dyDescent="0.25">
      <c r="A18" s="6" t="s">
        <v>25</v>
      </c>
      <c r="B18" s="22" t="s">
        <v>46</v>
      </c>
      <c r="C18" s="6" t="s">
        <v>23</v>
      </c>
      <c r="D18" s="415">
        <v>25.11</v>
      </c>
      <c r="E18" s="416"/>
      <c r="F18" s="417">
        <f>D18*1.18</f>
        <v>29.629799999999999</v>
      </c>
      <c r="G18" s="416"/>
      <c r="H18" s="88">
        <v>26.25</v>
      </c>
      <c r="I18" s="77"/>
      <c r="J18" s="74">
        <f>H18*1.18</f>
        <v>30.974999999999998</v>
      </c>
      <c r="K18" s="89">
        <f>I18*1.18</f>
        <v>0</v>
      </c>
      <c r="L18" s="11" t="str">
        <f>L16</f>
        <v>Постановление Комитета РТ по тарифам     №10-40/кс от 28 ноября 2014г.</v>
      </c>
    </row>
    <row r="19" spans="1:12" ht="16.5" thickBot="1" x14ac:dyDescent="0.3">
      <c r="A19" s="8" t="s">
        <v>26</v>
      </c>
      <c r="B19" s="23" t="s">
        <v>21</v>
      </c>
      <c r="C19" s="8" t="s">
        <v>23</v>
      </c>
      <c r="D19" s="418">
        <f>D16-D18</f>
        <v>9.9500000000000028</v>
      </c>
      <c r="E19" s="419"/>
      <c r="F19" s="420">
        <f>F16-F18</f>
        <v>11.741000000000003</v>
      </c>
      <c r="G19" s="419"/>
      <c r="H19" s="103">
        <f>H16-H18</f>
        <v>10.11</v>
      </c>
      <c r="I19" s="105"/>
      <c r="J19" s="78">
        <f>J16-J18</f>
        <v>11.929799999999997</v>
      </c>
      <c r="K19" s="96">
        <f>K16-K18</f>
        <v>44.851799999999997</v>
      </c>
      <c r="L19" s="15"/>
    </row>
    <row r="20" spans="1:12" ht="37.5" customHeight="1" x14ac:dyDescent="0.25">
      <c r="A20" s="9">
        <v>4</v>
      </c>
      <c r="B20" s="28" t="s">
        <v>27</v>
      </c>
      <c r="C20" s="9" t="s">
        <v>23</v>
      </c>
      <c r="D20" s="301">
        <v>50.06</v>
      </c>
      <c r="E20" s="302"/>
      <c r="F20" s="303">
        <f>D20*1.18</f>
        <v>59.070799999999998</v>
      </c>
      <c r="G20" s="302"/>
      <c r="H20" s="80">
        <v>50.47</v>
      </c>
      <c r="I20" s="81">
        <v>51.29</v>
      </c>
      <c r="J20" s="71">
        <f>H20*1.18</f>
        <v>59.554599999999994</v>
      </c>
      <c r="K20" s="99">
        <f>I20*1.18</f>
        <v>60.522199999999998</v>
      </c>
      <c r="L20" s="10" t="str">
        <f>L16</f>
        <v>Постановление Комитета РТ по тарифам     №10-40/кс от 28 ноября 2014г.</v>
      </c>
    </row>
    <row r="21" spans="1:12" s="1" customFormat="1" ht="12" customHeight="1" x14ac:dyDescent="0.25">
      <c r="A21" s="17"/>
      <c r="B21" s="24" t="s">
        <v>24</v>
      </c>
      <c r="C21" s="18"/>
      <c r="D21" s="406"/>
      <c r="E21" s="407"/>
      <c r="F21" s="408"/>
      <c r="G21" s="414"/>
      <c r="H21" s="35"/>
      <c r="I21" s="36"/>
      <c r="J21" s="421"/>
      <c r="K21" s="413"/>
      <c r="L21" s="19"/>
    </row>
    <row r="22" spans="1:12" ht="37.5" customHeight="1" x14ac:dyDescent="0.25">
      <c r="A22" s="6" t="s">
        <v>28</v>
      </c>
      <c r="B22" s="22" t="s">
        <v>45</v>
      </c>
      <c r="C22" s="6" t="s">
        <v>23</v>
      </c>
      <c r="D22" s="90">
        <v>17.7</v>
      </c>
      <c r="E22" s="91">
        <v>19</v>
      </c>
      <c r="F22" s="92">
        <f>D22*1.18</f>
        <v>20.885999999999999</v>
      </c>
      <c r="G22" s="91">
        <f>E22*1.18</f>
        <v>22.419999999999998</v>
      </c>
      <c r="H22" s="88">
        <v>19.98</v>
      </c>
      <c r="I22" s="77"/>
      <c r="J22" s="74">
        <f>H22*1.18</f>
        <v>23.5764</v>
      </c>
      <c r="K22" s="77">
        <f>I22*1.18</f>
        <v>0</v>
      </c>
      <c r="L22" s="11" t="str">
        <f>L16</f>
        <v>Постановление Комитета РТ по тарифам     №10-40/кс от 28 ноября 2014г.</v>
      </c>
    </row>
    <row r="23" spans="1:12" ht="19.5" customHeight="1" x14ac:dyDescent="0.25">
      <c r="A23" s="6" t="s">
        <v>29</v>
      </c>
      <c r="B23" s="22" t="s">
        <v>21</v>
      </c>
      <c r="C23" s="6" t="s">
        <v>23</v>
      </c>
      <c r="D23" s="90">
        <f>D20-D22</f>
        <v>32.36</v>
      </c>
      <c r="E23" s="91">
        <f>D20-E22</f>
        <v>31.060000000000002</v>
      </c>
      <c r="F23" s="92">
        <f>D23*1.18</f>
        <v>38.184799999999996</v>
      </c>
      <c r="G23" s="91">
        <f>E23*1.18</f>
        <v>36.650800000000004</v>
      </c>
      <c r="H23" s="76">
        <f>H20-H22</f>
        <v>30.49</v>
      </c>
      <c r="I23" s="77"/>
      <c r="J23" s="74">
        <f>H23*1.18</f>
        <v>35.978199999999994</v>
      </c>
      <c r="K23" s="77">
        <f>I23*1.18</f>
        <v>0</v>
      </c>
      <c r="L23" s="12"/>
    </row>
    <row r="24" spans="1:12" s="16" customFormat="1" ht="37.5" customHeight="1" thickBot="1" x14ac:dyDescent="0.3">
      <c r="A24" s="13" t="s">
        <v>37</v>
      </c>
      <c r="B24" s="25" t="s">
        <v>35</v>
      </c>
      <c r="C24" s="13" t="s">
        <v>23</v>
      </c>
      <c r="D24" s="418">
        <v>53.09</v>
      </c>
      <c r="E24" s="419"/>
      <c r="F24" s="422">
        <f>D24*1.18</f>
        <v>62.6462</v>
      </c>
      <c r="G24" s="423"/>
      <c r="H24" s="336">
        <v>53.09</v>
      </c>
      <c r="I24" s="337"/>
      <c r="J24" s="424">
        <f>H24*1.18</f>
        <v>62.6462</v>
      </c>
      <c r="K24" s="425"/>
      <c r="L24" s="11" t="str">
        <f>L16</f>
        <v>Постановление Комитета РТ по тарифам     №10-40/кс от 28 ноября 2014г.</v>
      </c>
    </row>
    <row r="25" spans="1:12" ht="19.5" customHeight="1" x14ac:dyDescent="0.25">
      <c r="A25" s="9">
        <v>5</v>
      </c>
      <c r="B25" s="28" t="s">
        <v>31</v>
      </c>
      <c r="C25" s="9" t="s">
        <v>23</v>
      </c>
      <c r="D25" s="86">
        <v>32.06</v>
      </c>
      <c r="E25" s="47">
        <f>25.74</f>
        <v>25.74</v>
      </c>
      <c r="F25" s="86">
        <f>D25*1.18</f>
        <v>37.830800000000004</v>
      </c>
      <c r="G25" s="47">
        <f>G27+G28</f>
        <v>30.373199999999997</v>
      </c>
      <c r="H25" s="428">
        <v>25.23</v>
      </c>
      <c r="I25" s="429"/>
      <c r="J25" s="428">
        <f>H25*1.18</f>
        <v>29.7714</v>
      </c>
      <c r="K25" s="429"/>
      <c r="L25" s="257" t="str">
        <f>L16</f>
        <v>Постановление Комитета РТ по тарифам     №10-40/кс от 28 ноября 2014г.</v>
      </c>
    </row>
    <row r="26" spans="1:12" s="1" customFormat="1" ht="12" customHeight="1" x14ac:dyDescent="0.25">
      <c r="A26" s="17"/>
      <c r="B26" s="24" t="s">
        <v>24</v>
      </c>
      <c r="C26" s="18"/>
      <c r="D26" s="406"/>
      <c r="E26" s="407"/>
      <c r="F26" s="406"/>
      <c r="G26" s="407"/>
      <c r="H26" s="426"/>
      <c r="I26" s="427"/>
      <c r="J26" s="426"/>
      <c r="K26" s="427"/>
      <c r="L26" s="329"/>
    </row>
    <row r="27" spans="1:12" ht="19.5" customHeight="1" x14ac:dyDescent="0.25">
      <c r="A27" s="6" t="s">
        <v>32</v>
      </c>
      <c r="B27" s="22" t="s">
        <v>33</v>
      </c>
      <c r="C27" s="6" t="s">
        <v>23</v>
      </c>
      <c r="D27" s="90">
        <f>D25-D28</f>
        <v>8.0400000000000027</v>
      </c>
      <c r="E27" s="91">
        <f>E25-E28</f>
        <v>10.319999999999999</v>
      </c>
      <c r="F27" s="92">
        <f t="shared" ref="F27:G29" si="4">D27*1.18</f>
        <v>9.4872000000000032</v>
      </c>
      <c r="G27" s="93">
        <f t="shared" si="4"/>
        <v>12.177599999999998</v>
      </c>
      <c r="H27" s="327">
        <f>H25-H28</f>
        <v>11.39</v>
      </c>
      <c r="I27" s="328"/>
      <c r="J27" s="76">
        <f t="shared" ref="J27:K29" si="5">H27*1.18</f>
        <v>13.440200000000001</v>
      </c>
      <c r="K27" s="77">
        <f t="shared" si="5"/>
        <v>0</v>
      </c>
      <c r="L27" s="329"/>
    </row>
    <row r="28" spans="1:12" ht="19.5" customHeight="1" thickBot="1" x14ac:dyDescent="0.3">
      <c r="A28" s="8" t="s">
        <v>34</v>
      </c>
      <c r="B28" s="23" t="s">
        <v>30</v>
      </c>
      <c r="C28" s="8" t="s">
        <v>23</v>
      </c>
      <c r="D28" s="90">
        <v>24.02</v>
      </c>
      <c r="E28" s="91">
        <v>15.42</v>
      </c>
      <c r="F28" s="92">
        <f t="shared" si="4"/>
        <v>28.343599999999999</v>
      </c>
      <c r="G28" s="93">
        <f t="shared" si="4"/>
        <v>18.195599999999999</v>
      </c>
      <c r="H28" s="325">
        <v>13.84</v>
      </c>
      <c r="I28" s="326"/>
      <c r="J28" s="76">
        <f t="shared" si="5"/>
        <v>16.331199999999999</v>
      </c>
      <c r="K28" s="77">
        <f t="shared" si="5"/>
        <v>0</v>
      </c>
      <c r="L28" s="258"/>
    </row>
    <row r="29" spans="1:12" ht="37.5" customHeight="1" thickBot="1" x14ac:dyDescent="0.3">
      <c r="A29" s="20">
        <v>6</v>
      </c>
      <c r="B29" s="31" t="s">
        <v>48</v>
      </c>
      <c r="C29" s="20" t="s">
        <v>23</v>
      </c>
      <c r="D29" s="48">
        <v>141.08000000000001</v>
      </c>
      <c r="E29" s="49">
        <v>161.99</v>
      </c>
      <c r="F29" s="50">
        <f t="shared" si="4"/>
        <v>166.4744</v>
      </c>
      <c r="G29" s="51">
        <f t="shared" si="4"/>
        <v>191.1482</v>
      </c>
      <c r="H29" s="32">
        <v>161.99</v>
      </c>
      <c r="I29" s="32">
        <v>170.05</v>
      </c>
      <c r="J29" s="33">
        <f t="shared" si="5"/>
        <v>191.1482</v>
      </c>
      <c r="K29" s="34">
        <f t="shared" si="5"/>
        <v>200.65899999999999</v>
      </c>
      <c r="L29" s="27" t="s">
        <v>55</v>
      </c>
    </row>
  </sheetData>
  <mergeCells count="42">
    <mergeCell ref="L25:L28"/>
    <mergeCell ref="D26:E26"/>
    <mergeCell ref="F26:G26"/>
    <mergeCell ref="H26:I26"/>
    <mergeCell ref="J26:K26"/>
    <mergeCell ref="H27:I27"/>
    <mergeCell ref="H28:I28"/>
    <mergeCell ref="H25:I25"/>
    <mergeCell ref="J25:K25"/>
    <mergeCell ref="J21:K21"/>
    <mergeCell ref="D24:E24"/>
    <mergeCell ref="F24:G24"/>
    <mergeCell ref="H24:I24"/>
    <mergeCell ref="J24:K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L5:L10"/>
    <mergeCell ref="H9:I9"/>
    <mergeCell ref="J9:K9"/>
    <mergeCell ref="D12:E12"/>
    <mergeCell ref="F12:G12"/>
    <mergeCell ref="H12:I12"/>
    <mergeCell ref="J12:K12"/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6" right="0.15748031496062992" top="0.45" bottom="0.19685039370078741" header="0.15748031496062992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</vt:lpstr>
      <vt:lpstr>Тарифы2017</vt:lpstr>
      <vt:lpstr>Тарифы2018</vt:lpstr>
      <vt:lpstr>'2018'!Область_печати</vt:lpstr>
      <vt:lpstr>Тарифы2017!Область_печати</vt:lpstr>
      <vt:lpstr>Тарифы2018!Область_печати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I. Ivanov</dc:creator>
  <cp:lastModifiedBy>Наталья Петрова</cp:lastModifiedBy>
  <cp:lastPrinted>2017-12-25T06:04:04Z</cp:lastPrinted>
  <dcterms:created xsi:type="dcterms:W3CDTF">2012-01-17T12:08:23Z</dcterms:created>
  <dcterms:modified xsi:type="dcterms:W3CDTF">2017-12-25T06:05:49Z</dcterms:modified>
</cp:coreProperties>
</file>